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olnarzso\Desktop\beiskolázás_2026_2027\beiskolázás_2026-2027\2026_február\"/>
    </mc:Choice>
  </mc:AlternateContent>
  <bookViews>
    <workbookView xWindow="0" yWindow="0" windowWidth="16395" windowHeight="6330"/>
  </bookViews>
  <sheets>
    <sheet name="településszintű áttekintés" sheetId="1" r:id="rId1"/>
    <sheet name="Munka1" sheetId="2" r:id="rId2"/>
  </sheets>
  <definedNames>
    <definedName name="_xlnm._FilterDatabase" localSheetId="0" hidden="1">'településszintű áttekintés'!$A$3:$I$107</definedName>
    <definedName name="Z_0862B682_449C_4D08_9889_183AB7541112_.wvu.FilterData" localSheetId="0" hidden="1">'településszintű áttekintés'!$A$3:$I$107</definedName>
    <definedName name="Z_1502E958_1996_4B5A_B39E_E34994169637_.wvu.FilterData" localSheetId="0" hidden="1">'településszintű áttekintés'!$B$3:$I$107</definedName>
    <definedName name="Z_188F44B4_33C5_47D8_B8BC_7BA4F43ECFB6_.wvu.FilterData" localSheetId="0" hidden="1">'településszintű áttekintés'!$B$3:$I$107</definedName>
    <definedName name="Z_4F4A0182_CBD7_4942_A26A_6A8506AE4850_.wvu.FilterData" localSheetId="0" hidden="1">'településszintű áttekintés'!$A$3:$I$107</definedName>
    <definedName name="Z_70B6B69B_263D_47C0_9D5D_A63ACDE244F6_.wvu.FilterData" localSheetId="0" hidden="1">'településszintű áttekintés'!$A$3:$I$107</definedName>
    <definedName name="Z_7A7AF59C_EF75_45B5_9454_A0A96476C1CA_.wvu.FilterData" localSheetId="0" hidden="1">'településszintű áttekintés'!$B$3:$I$107</definedName>
    <definedName name="Z_ABDE8B54_2F6F_48A3_9D77_66E80505AE92_.wvu.FilterData" localSheetId="0" hidden="1">'településszintű áttekintés'!$A$3:$I$107</definedName>
    <definedName name="Z_B80C36E5_92DF_4472_B6C1_657B8719BB17_.wvu.FilterData" localSheetId="0" hidden="1">'településszintű áttekintés'!$A$3:$I$107</definedName>
    <definedName name="Z_C42A3CE2_A005_482E_8B28_814212CDEB81_.wvu.FilterData" localSheetId="0" hidden="1">'településszintű áttekintés'!$A$3:$I$107</definedName>
    <definedName name="Z_C98DB1A3_1C1C_4577_938E_C4EAFB1D06B1_.wvu.FilterData" localSheetId="0" hidden="1">'településszintű áttekintés'!$A$3:$I$107</definedName>
    <definedName name="Z_DE995B32_0DBF_4347_A395_7B7C0BA212F3_.wvu.FilterData" localSheetId="0" hidden="1">'településszintű áttekintés'!$A$3:$I$107</definedName>
    <definedName name="Z_E63C8801_0BB5_4320_BD2C_8DD85D233BFF_.wvu.FilterData" localSheetId="0" hidden="1">'településszintű áttekintés'!$A$3:$I$107</definedName>
  </definedNames>
  <calcPr calcId="162913"/>
  <customWorkbookViews>
    <customWorkbookView name="Molnár Zsolt - Egyéni nézet" guid="{70B6B69B-263D-47C0-9D5D-A63ACDE244F6}" mergeInterval="0" personalView="1" maximized="1" xWindow="-9" yWindow="-9" windowWidth="1384" windowHeight="738" activeSheetId="1"/>
    <customWorkbookView name="PischneSB - Egyéni nézet" guid="{FA00177F-9667-4D0F-A559-0FDCDA0DA9A6}" mergeInterval="0" personalView="1" maximized="1" xWindow="-8" yWindow="-8" windowWidth="1296" windowHeight="1000" activeSheetId="1"/>
    <customWorkbookView name="MeszarosTama - Egyéni nézet" guid="{4169F1AE-E95B-4972-A6CC-947318570A50}" mergeInterval="0" personalView="1" maximized="1" xWindow="-8" yWindow="-8" windowWidth="1296" windowHeight="1000" activeSheetId="1"/>
    <customWorkbookView name="Felhasználó - Egyéni nézet" guid="{92484FCB-D80D-4BA0-BD26-3800FAE2C560}" mergeInterval="0" personalView="1" maximized="1" xWindow="-8" yWindow="-8" windowWidth="1296" windowHeight="1000" activeSheetId="1"/>
    <customWorkbookView name="Pintér Judit - Egyéni nézet" guid="{4F4A0182-CBD7-4942-A26A-6A8506AE4850}" mergeInterval="0" personalView="1" maximized="1" xWindow="-8" yWindow="-8" windowWidth="1296" windowHeight="1000" activeSheetId="1"/>
    <customWorkbookView name="Sütő Andrea - Egyéni nézet" guid="{0862B682-449C-4D08-9889-183AB7541112}" mergeInterval="0" personalView="1" xWindow="4" yWindow="29" windowWidth="1265" windowHeight="939" activeSheetId="1"/>
    <customWorkbookView name="NagyneKA - Egyéni nézet" guid="{C42A3CE2-A005-482E-8B28-814212CDEB81}" mergeInterval="0" personalView="1" xWindow="2" yWindow="40" windowWidth="1278" windowHeight="984" activeSheetId="1"/>
    <customWorkbookView name="PISCHN - Egyéni nézet" guid="{E63C8801-0BB5-4320-BD2C-8DD85D233BFF}" mergeInterval="0" personalView="1" maximized="1" xWindow="-8" yWindow="-8" windowWidth="1296" windowHeight="1000" activeSheetId="1"/>
    <customWorkbookView name="Kiss Gabriella - Egyéni nézet" guid="{DE995B32-0DBF-4347-A395-7B7C0BA212F3}" mergeInterval="0" personalView="1" xWindow="25" windowWidth="1255" windowHeight="1024" activeSheetId="1"/>
    <customWorkbookView name="VavraL - Egyéni nézet" guid="{188F44B4-33C5-47D8-B8BC-7BA4F43ECFB6}" mergeInterval="0" personalView="1" maximized="1" xWindow="-8" yWindow="-8" windowWidth="1296" windowHeight="1000" activeSheetId="1"/>
  </customWorkbookViews>
</workbook>
</file>

<file path=xl/calcChain.xml><?xml version="1.0" encoding="utf-8"?>
<calcChain xmlns="http://schemas.openxmlformats.org/spreadsheetml/2006/main">
  <c r="E33" i="1" l="1"/>
  <c r="F33" i="1"/>
  <c r="G33" i="1"/>
  <c r="D32" i="1" l="1"/>
  <c r="D59" i="1" l="1"/>
  <c r="D94" i="1" l="1"/>
  <c r="D93" i="1"/>
  <c r="D81" i="1"/>
  <c r="D90" i="1"/>
  <c r="D89" i="1"/>
  <c r="D88" i="1"/>
  <c r="D87" i="1"/>
  <c r="D86" i="1"/>
  <c r="D85" i="1"/>
  <c r="D84" i="1"/>
  <c r="D83" i="1"/>
  <c r="D82" i="1"/>
  <c r="D31" i="1" l="1"/>
  <c r="D30" i="1" l="1"/>
  <c r="D25" i="1" l="1"/>
  <c r="D47" i="1" l="1"/>
  <c r="D14" i="1"/>
  <c r="D46" i="1" l="1"/>
  <c r="D97" i="1" l="1"/>
  <c r="D98" i="1"/>
  <c r="D28" i="1"/>
  <c r="D62" i="1" l="1"/>
  <c r="D4" i="1"/>
  <c r="D43" i="1"/>
  <c r="D79" i="1"/>
  <c r="D13" i="1"/>
  <c r="D60" i="1"/>
  <c r="D68" i="1"/>
  <c r="D70" i="1"/>
  <c r="D9" i="1"/>
  <c r="D8" i="1"/>
  <c r="D78" i="1"/>
  <c r="D80" i="1"/>
  <c r="D77" i="1"/>
  <c r="D76" i="1"/>
  <c r="D75" i="1"/>
  <c r="D66" i="1"/>
  <c r="D65" i="1"/>
  <c r="D57" i="1"/>
  <c r="D56" i="1"/>
  <c r="D53" i="1"/>
  <c r="D52" i="1"/>
  <c r="D51" i="1"/>
  <c r="D50" i="1"/>
  <c r="D49" i="1"/>
  <c r="D26" i="1"/>
  <c r="D27" i="1"/>
  <c r="D19" i="1"/>
  <c r="D99" i="1"/>
  <c r="D103" i="1"/>
  <c r="D102" i="1"/>
  <c r="D73" i="1"/>
  <c r="D72" i="1"/>
  <c r="D69" i="1"/>
  <c r="D67" i="1"/>
  <c r="D63" i="1"/>
  <c r="D105" i="1"/>
  <c r="D104" i="1"/>
  <c r="D101" i="1"/>
  <c r="D100" i="1"/>
  <c r="D71" i="1"/>
  <c r="D55" i="1"/>
  <c r="D48" i="1"/>
  <c r="D44" i="1"/>
  <c r="D41" i="1"/>
  <c r="D40" i="1"/>
  <c r="D39" i="1"/>
  <c r="D38" i="1"/>
  <c r="D37" i="1"/>
  <c r="D36" i="1"/>
  <c r="D35" i="1"/>
  <c r="D34" i="1"/>
  <c r="D29" i="1"/>
  <c r="D24" i="1"/>
  <c r="D23" i="1"/>
  <c r="D22" i="1"/>
  <c r="D21" i="1"/>
  <c r="D20" i="1"/>
  <c r="D18" i="1"/>
  <c r="D17" i="1"/>
  <c r="D16" i="1"/>
  <c r="D11" i="1"/>
  <c r="D10" i="1"/>
  <c r="D7" i="1"/>
  <c r="D6" i="1"/>
  <c r="D5" i="1"/>
</calcChain>
</file>

<file path=xl/sharedStrings.xml><?xml version="1.0" encoding="utf-8"?>
<sst xmlns="http://schemas.openxmlformats.org/spreadsheetml/2006/main" count="426" uniqueCount="280">
  <si>
    <t>Aba</t>
  </si>
  <si>
    <t>Alcsútdoboz</t>
  </si>
  <si>
    <t>Bakonycsernye</t>
  </si>
  <si>
    <t>Bicske</t>
  </si>
  <si>
    <t>Bodajk</t>
  </si>
  <si>
    <t>Bodmér</t>
  </si>
  <si>
    <t>Csabdi</t>
  </si>
  <si>
    <t>Csákberény</t>
  </si>
  <si>
    <t>Csákvár</t>
  </si>
  <si>
    <t>Csókakő</t>
  </si>
  <si>
    <t>Csór</t>
  </si>
  <si>
    <t>Csősz</t>
  </si>
  <si>
    <t>Dég</t>
  </si>
  <si>
    <t>Enying</t>
  </si>
  <si>
    <t>Etyek</t>
  </si>
  <si>
    <t>Fehérvárcsurgó</t>
  </si>
  <si>
    <t>Felcsút</t>
  </si>
  <si>
    <t>Füle</t>
  </si>
  <si>
    <t>Gánt</t>
  </si>
  <si>
    <t>Gárdony</t>
  </si>
  <si>
    <t>Iszkaszentgyörgy</t>
  </si>
  <si>
    <t>Jenő</t>
  </si>
  <si>
    <t>Andrássy út 27.</t>
  </si>
  <si>
    <t>Kisláng</t>
  </si>
  <si>
    <t>Kislángi Tamási Áron Általános Iskola</t>
  </si>
  <si>
    <t>Lepsény</t>
  </si>
  <si>
    <t>Vasút u. 19.</t>
  </si>
  <si>
    <t>Mezőszentgyörgy</t>
  </si>
  <si>
    <t xml:space="preserve">Mezőszentgyörgyi Eötvös Károly Általános Iskola </t>
  </si>
  <si>
    <t>Kossuth u. 25.</t>
  </si>
  <si>
    <t>Szár</t>
  </si>
  <si>
    <t>Újbarok</t>
  </si>
  <si>
    <t>Rákóczi u. 41.</t>
  </si>
  <si>
    <t>Zámoly</t>
  </si>
  <si>
    <t>Lajoskomárom</t>
  </si>
  <si>
    <t>Gesztenyefasor u. 4.</t>
  </si>
  <si>
    <t>Szabadbattyán</t>
  </si>
  <si>
    <t>Iskola u. 7.</t>
  </si>
  <si>
    <t>Tác</t>
  </si>
  <si>
    <t>Gorsium Általános Iskola</t>
  </si>
  <si>
    <t>Kossuth u. 135.</t>
  </si>
  <si>
    <t>Mór</t>
  </si>
  <si>
    <t>Káloz</t>
  </si>
  <si>
    <t>Kápolnásnyék</t>
  </si>
  <si>
    <t>Kincsesbánya</t>
  </si>
  <si>
    <t>Kőszárhegy</t>
  </si>
  <si>
    <t>Lovasberény</t>
  </si>
  <si>
    <t>Magyaralmás</t>
  </si>
  <si>
    <t>Mány</t>
  </si>
  <si>
    <t>Mátyásdomb</t>
  </si>
  <si>
    <t>Mezőkomárom</t>
  </si>
  <si>
    <t>Moha</t>
  </si>
  <si>
    <t>Nadap</t>
  </si>
  <si>
    <t>Nádasdladány</t>
  </si>
  <si>
    <t>Nagyveleg</t>
  </si>
  <si>
    <t>Óbarok</t>
  </si>
  <si>
    <t>Pákozd</t>
  </si>
  <si>
    <t>Pázmánd</t>
  </si>
  <si>
    <t>Pátka</t>
  </si>
  <si>
    <t>Polgárdi</t>
  </si>
  <si>
    <t>Pusztavám</t>
  </si>
  <si>
    <t>Sárkeresztes</t>
  </si>
  <si>
    <t>Sárkeszi</t>
  </si>
  <si>
    <t>Sárosd</t>
  </si>
  <si>
    <t>Sárszentmihály</t>
  </si>
  <si>
    <t>Seregélyes</t>
  </si>
  <si>
    <t>Soponya</t>
  </si>
  <si>
    <t>Söréd</t>
  </si>
  <si>
    <t>Sukoró</t>
  </si>
  <si>
    <t>Szabadhídvég</t>
  </si>
  <si>
    <t>Székesfehérvár</t>
  </si>
  <si>
    <t>Tabajd</t>
  </si>
  <si>
    <t>Úrhida</t>
  </si>
  <si>
    <t>Velence</t>
  </si>
  <si>
    <t>Vereb</t>
  </si>
  <si>
    <t>Vértesacsa</t>
  </si>
  <si>
    <t>Vértesboglár</t>
  </si>
  <si>
    <t>Zichyújfalu</t>
  </si>
  <si>
    <t>Szabadegyháza</t>
  </si>
  <si>
    <t>Iskola u. 1.</t>
  </si>
  <si>
    <t>Bajcsy-Zsilinszky u. 10.</t>
  </si>
  <si>
    <t>Magyar u. 2.</t>
  </si>
  <si>
    <t>Kis u. 1.</t>
  </si>
  <si>
    <t>Kossuth u. 64.</t>
  </si>
  <si>
    <t>Fő u. 66.</t>
  </si>
  <si>
    <t>Szent István tér 9.</t>
  </si>
  <si>
    <t>Dózsa Gy. u. 5.</t>
  </si>
  <si>
    <t xml:space="preserve">Gárdonyi út 29. </t>
  </si>
  <si>
    <t>Szabadság tér 8.</t>
  </si>
  <si>
    <t>Alkotmány u. 14.</t>
  </si>
  <si>
    <t>Petőfi u. 1.</t>
  </si>
  <si>
    <t>Fő u. 27.</t>
  </si>
  <si>
    <t>Iskola u. 9.</t>
  </si>
  <si>
    <t>Arany J. u. 1.</t>
  </si>
  <si>
    <t xml:space="preserve"> Zichyújfalu </t>
  </si>
  <si>
    <t>Óvoda u. 2/B.</t>
  </si>
  <si>
    <t>Dózsa Gy. u. 1.</t>
  </si>
  <si>
    <t>Kossuth L. u. 15.</t>
  </si>
  <si>
    <t>Szabadság u. 105.</t>
  </si>
  <si>
    <t>Bakonykúti</t>
  </si>
  <si>
    <t>Szabadság u. 37.</t>
  </si>
  <si>
    <t>Vendel tér 17.</t>
  </si>
  <si>
    <t>Hársfadombi Nyelvoktató Német Nemzetiségi Általános Iskola</t>
  </si>
  <si>
    <t>Szent István u. 4.</t>
  </si>
  <si>
    <t>Sárszentmihályi Zichy Jenő Általános Iskola</t>
  </si>
  <si>
    <t>Fő út 50.</t>
  </si>
  <si>
    <t>Fő u. 63-65.</t>
  </si>
  <si>
    <t>Kossuth u. 90.</t>
  </si>
  <si>
    <t>Iszkaszentgyörgyi Általános Iskola</t>
  </si>
  <si>
    <t>Szent István király tér 7.</t>
  </si>
  <si>
    <t>Fő út 66.</t>
  </si>
  <si>
    <t>Csóri Mátyás Király  Általános Iskola</t>
  </si>
  <si>
    <t>Település</t>
  </si>
  <si>
    <t>A kötelező felvételt biztosító iskola</t>
  </si>
  <si>
    <t>OM</t>
  </si>
  <si>
    <t>Cím</t>
  </si>
  <si>
    <t>Iskola u. 2.</t>
  </si>
  <si>
    <t>Kastély utca 8.</t>
  </si>
  <si>
    <t>Szent István u. 42.</t>
  </si>
  <si>
    <t>Béke tér 20.</t>
  </si>
  <si>
    <t>Agárd</t>
  </si>
  <si>
    <t xml:space="preserve">Jenő  </t>
  </si>
  <si>
    <t>Petőfi u. 21.</t>
  </si>
  <si>
    <t>Szekfű Gy. u. 4.</t>
  </si>
  <si>
    <t xml:space="preserve">Arany J. u. 1.
</t>
  </si>
  <si>
    <t>Kossuth u. 139.</t>
  </si>
  <si>
    <t>Koppány u. 2.</t>
  </si>
  <si>
    <t>Batthyány Lajos Általános Iskola</t>
  </si>
  <si>
    <t>Szári Romhányi György Nyelvoktató Német Nemzetiségi Általános Iskola</t>
  </si>
  <si>
    <t xml:space="preserve">Sukoró </t>
  </si>
  <si>
    <t>Mór 1</t>
  </si>
  <si>
    <t>Mór 2</t>
  </si>
  <si>
    <t>Mór 3</t>
  </si>
  <si>
    <t>Gárdony 1</t>
  </si>
  <si>
    <t>Gárdony 2</t>
  </si>
  <si>
    <t>Balinka 1</t>
  </si>
  <si>
    <t>Balinka 2</t>
  </si>
  <si>
    <t>Bodajki Általános Iskola</t>
  </si>
  <si>
    <t>Rákóczi utca 37.</t>
  </si>
  <si>
    <t>Vértesboglári Nyelvoktató Német Nemzetiségi Általános Iskola</t>
  </si>
  <si>
    <t>Batthyány Lajos Általános Iskola Géza Fejedelem Tagiskolája</t>
  </si>
  <si>
    <t>Bicskei Csokonai Vitéz Mihály Általános Iskola</t>
  </si>
  <si>
    <t>Móri Petőfi Sándor Általános Iskola</t>
  </si>
  <si>
    <t>Nádasdladányi Nádasdy Ferenc Általános Iskola</t>
  </si>
  <si>
    <t xml:space="preserve">Móri Radnóti Miklós Általános Iskola </t>
  </si>
  <si>
    <t>Móri Radnóti Miklós Általános Iskola Kazinczy Ferenc Tagiskolája</t>
  </si>
  <si>
    <t>Kálozi Szent István Általános Iskola</t>
  </si>
  <si>
    <t>Endresz György Általános Iskola</t>
  </si>
  <si>
    <t>Móri Radnóti Miklós Általános Iskola Károlyi József Tagiskolája</t>
  </si>
  <si>
    <t>Batthyány Fülöp Gimnázium és Általános Iskola</t>
  </si>
  <si>
    <t>Esterházy Móric Nyelvoktató Német Nemzetiségi Általános Iskola</t>
  </si>
  <si>
    <t xml:space="preserve">Alcsútdobozi József Nádor Általános Iskola </t>
  </si>
  <si>
    <t>Gárdonyi u. 29.</t>
  </si>
  <si>
    <t>Esterházy Móric Nyelvoktató Német Nemzetiségi Általános Iskola (5-8. osztály)</t>
  </si>
  <si>
    <t xml:space="preserve">Felsővárosi Általános Iskola Sukorói Tagiskolája (1-4. osztály) </t>
  </si>
  <si>
    <t>Fő u. 10-12.</t>
  </si>
  <si>
    <t xml:space="preserve">Reményik Sándor Református Általános és Alapfokú Művészeti Iskola </t>
  </si>
  <si>
    <t>Kodály Z. u. 28.</t>
  </si>
  <si>
    <t>Petőfi S. u. 5.</t>
  </si>
  <si>
    <t>Kossuth L. u. 135.</t>
  </si>
  <si>
    <t>Köztársaság u. 33.</t>
  </si>
  <si>
    <t>Szent I. tér 9.</t>
  </si>
  <si>
    <t>Arany J. u. 1-5.</t>
  </si>
  <si>
    <t>Fő út  201.</t>
  </si>
  <si>
    <t>Szekfű Gy. u.  4.</t>
  </si>
  <si>
    <t>Székesfehérvári II. Rákóczi Ferenc Magyar-Angol Két Tanítási Nyelvű Általános Iskola (5-8. osztály)</t>
  </si>
  <si>
    <t>Szabadegyházi Kossuth Lajos Általános Iskola</t>
  </si>
  <si>
    <t>Fő tér 1.</t>
  </si>
  <si>
    <t>Bóné K. u. 14/b.</t>
  </si>
  <si>
    <t xml:space="preserve"> Sárkeresztes
</t>
  </si>
  <si>
    <t>Székesfehérvári II. Rákóczi Ferenc Magyar-Angol  Két Tanítási Nyelvű Általános Iskola 
(5-8. osztály)</t>
  </si>
  <si>
    <t>Lovarda u. 7.</t>
  </si>
  <si>
    <t>Seregélyesi  Baptista Általános Iskola és Alapfokú Művészeti Iskola</t>
  </si>
  <si>
    <t>Pákozdi Nemeskócsag Általános Iskola</t>
  </si>
  <si>
    <t xml:space="preserve">Felsővárosi Általános Iskola, Oberstädtische Grundschule (5-8. osztály) </t>
  </si>
  <si>
    <t>Irsz.</t>
  </si>
  <si>
    <t>Csabdi Petőfi Sándor Általános Iskola</t>
  </si>
  <si>
    <t>Kossuth u. 60.</t>
  </si>
  <si>
    <t>Móri Radnóti Miklós Általános Iskola Magyaralmási Tagiskolája (1-4. osztály)</t>
  </si>
  <si>
    <t>Móri Radnóti Miklós Általános Iskola (5-8. osztály)</t>
  </si>
  <si>
    <t>Rákóczi utca. 37.</t>
  </si>
  <si>
    <t>Berényi út  4.</t>
  </si>
  <si>
    <t>Gárdonyi Géza Általános Iskola</t>
  </si>
  <si>
    <t>Mészöly Gedeon Református Általános Iskola és Óvoda</t>
  </si>
  <si>
    <t>Gesztenyefasori Általános Iskola és Alapfokú Művészeti Iskola (1-8. osztály)</t>
  </si>
  <si>
    <t>Zöldliget Magyar-Angol Két Tanítási Nyelvű Baptista Általános Iskola és Gimnázium</t>
  </si>
  <si>
    <t>Gesztenyefasori Általános Iskola és Alapfokú Művészeti Iskola (5-8. osztály)</t>
  </si>
  <si>
    <t>Móri Radnóti Miklós Általános Iskola Nádasdy Tamás  Tagiskolája</t>
  </si>
  <si>
    <t>Zichyújfalui Református Általános Iskola</t>
  </si>
  <si>
    <t>Iskola u. 4.</t>
  </si>
  <si>
    <t>Pusztavámi Német Nemzetiségi Általános Iskola</t>
  </si>
  <si>
    <t>Chernel István Általános Iskola és Gimnázium</t>
  </si>
  <si>
    <t>Reményik Sándor Református Általános és Alapfokú Művészeti Iskola
Kazay Endre Német Nemzetiségi  és Alapfokú Művészeti Iskolája</t>
  </si>
  <si>
    <t>Kossuth L. u. 139.</t>
  </si>
  <si>
    <t>Fő u. 75.</t>
  </si>
  <si>
    <t xml:space="preserve">Szent István tér 7. </t>
  </si>
  <si>
    <t>Petőfi u. 5.</t>
  </si>
  <si>
    <t>Esterházy Móric Nyelvoktató Német Nemzetiségi Általános Iskola
Gánti telephelye (1-4. osztály)</t>
  </si>
  <si>
    <t>Kápolnásnyéki Vörösmarty Mihály Általános Iskola és Gimnázium</t>
  </si>
  <si>
    <t>Móri Dr. Zimmermann Ágoston Magyar-Angol Két Tanítási Nyelvű Általános Iskola</t>
  </si>
  <si>
    <t xml:space="preserve">Etyeki Nyelvoktató Német Nemzetiségi Általános Iskola </t>
  </si>
  <si>
    <t xml:space="preserve">Bakonycsernyei Általános Iskola </t>
  </si>
  <si>
    <t>Szent Gellért Általános Iskola</t>
  </si>
  <si>
    <t xml:space="preserve">Lepsényi Fekete István Általános Iskola </t>
  </si>
  <si>
    <t xml:space="preserve">Polgárdi Széchenyi István Általános Iskola </t>
  </si>
  <si>
    <t>Dr. Kovács Pál Általános Iskola</t>
  </si>
  <si>
    <t>Gesztenyefasori Szent Márton Általános és Alapfokú Művészeti Iskola</t>
  </si>
  <si>
    <t>Zichy János Általános Iskola</t>
  </si>
  <si>
    <t>Atilla Király Gimnázium és Általános Iskola
Aba Sámuel Általános Iskolája</t>
  </si>
  <si>
    <t>Kápolnásnyéki Vörösmarty Mihály Általános Iskola és Gimnázium (5-8. osztály)</t>
  </si>
  <si>
    <t>Isztimér</t>
  </si>
  <si>
    <t xml:space="preserve">Gorsium Általános Iskola </t>
  </si>
  <si>
    <t>Székesfehérvár 1.</t>
  </si>
  <si>
    <t>Székesfehérvár 2.</t>
  </si>
  <si>
    <t>Székesfehérvár 3.</t>
  </si>
  <si>
    <t>Székesfehérvár 4.</t>
  </si>
  <si>
    <t>Székesfehérvár 5.</t>
  </si>
  <si>
    <t>Székesfehérvár 6.</t>
  </si>
  <si>
    <t>Székesfehérvár 7.</t>
  </si>
  <si>
    <t>Székesfehérvár 8.</t>
  </si>
  <si>
    <t>Székesfehérvár 9.</t>
  </si>
  <si>
    <t>Székesfehérvár 10.</t>
  </si>
  <si>
    <t>Székesfehérvár 11.</t>
  </si>
  <si>
    <t>Székesfehérvár 12.</t>
  </si>
  <si>
    <t>Székesfehérvár 13.</t>
  </si>
  <si>
    <t>Székesfehérvár 14.</t>
  </si>
  <si>
    <t>Székesfehérvár 15.</t>
  </si>
  <si>
    <t>Felsővárosi Általános Iskola</t>
  </si>
  <si>
    <t>Hétvezér Általános Iskola</t>
  </si>
  <si>
    <t>Hétvezér tér 1.</t>
  </si>
  <si>
    <t>Székesfehérvári István Király Általános Iskola</t>
  </si>
  <si>
    <t>Kelemen B. u. 30/A.</t>
  </si>
  <si>
    <t>Székesfehérvári Kodály Zoltán Általános Iskola, Gimnázium és
 Alapfokú Művészeti Iskola</t>
  </si>
  <si>
    <t>Béke tér 4.</t>
  </si>
  <si>
    <t>Székesfehérvári Kossuth Lajos Általános Iskola</t>
  </si>
  <si>
    <t>Pozsonyi út 99.</t>
  </si>
  <si>
    <t>Székesfehérvári Munkácsy Mihály Általános Iskola</t>
  </si>
  <si>
    <t>Munkácsy Mihály u. 10.</t>
  </si>
  <si>
    <t>Székesfehérvári Németh László Általános Iskola</t>
  </si>
  <si>
    <t>Salétrom u. 4-6.</t>
  </si>
  <si>
    <t>Székesfehérvári II. Rákóczi Ferenc Magyar-Angol Két Tanítási Nyelvű Általános Iskola</t>
  </si>
  <si>
    <t>Szekfű Gyula u. 4.</t>
  </si>
  <si>
    <t>Székesfehérvári Széna Téri Általános Iskola</t>
  </si>
  <si>
    <t>Széna tér 10.</t>
  </si>
  <si>
    <t>Székesfehérvári Táncsics Mihály Általános Iskola</t>
  </si>
  <si>
    <t>Batthyány u. 1.</t>
  </si>
  <si>
    <t>Székesfehérvári Vasvári Pál Általános Iskola</t>
  </si>
  <si>
    <t>030056</t>
  </si>
  <si>
    <t>Tóvárosi Általános Iskola</t>
  </si>
  <si>
    <t>030049</t>
  </si>
  <si>
    <t>Iskola tér 1.</t>
  </si>
  <si>
    <t>György Oszkár tér 3.</t>
  </si>
  <si>
    <t>Székesfehérvári Vörösmarty Mihály Általános Iskola</t>
  </si>
  <si>
    <t>Liget sor</t>
  </si>
  <si>
    <t>Székesfehérvári Vörösmarty Mihály Általános Iskola Farkasvermi Úti Tagiskolája</t>
  </si>
  <si>
    <t>Zentai Úti Általános Iskola</t>
  </si>
  <si>
    <t>030060</t>
  </si>
  <si>
    <t>Zentai utca 8.</t>
  </si>
  <si>
    <t>Székesfehérvári Teleki Blanka Gimnázium és Általános Iskola Tagintézménye</t>
  </si>
  <si>
    <t>Sziget utca 1.</t>
  </si>
  <si>
    <t>030192</t>
  </si>
  <si>
    <t xml:space="preserve">Pátkai Református Általános Iskola és Alapfokú Művészeti Iskola </t>
  </si>
  <si>
    <t>Kápolnásnyéki Vörösmarty Mihály Általános Iskola és Gimnázium Telephelye (1-4. osztály)</t>
  </si>
  <si>
    <t>Móri Radnóti Miklós Általános Iskola Nádasdy Tamás Tagiskolája Csákberényi Telephelye 
(1-4. osztály)</t>
  </si>
  <si>
    <t>Móri Radnóti Miklós Általános Iskola Nádasdy Tamás Tagiskolája (5-8. osztály)</t>
  </si>
  <si>
    <t>Dr. Kovács Pál Általános Iskola 
Mezőkomáromi Tagintézménye (1-4. osztály)</t>
  </si>
  <si>
    <t>Zámolyi Csanádi Imre Református Általános Iskola</t>
  </si>
  <si>
    <t>030138</t>
  </si>
  <si>
    <t>Fő utca 137.</t>
  </si>
  <si>
    <t>Farkasvermi utca 2.</t>
  </si>
  <si>
    <t>Polgárdi Széchenyi István Általános Iskola
Jenő Andrássy utca 25. Telephelye (1-4. osztály)</t>
  </si>
  <si>
    <t>Székesfehérvári II. Rákóczi Ferenc Magyar-Angol Két Tanítási Nyelvű Általános Iskola
sárkeresztesi telephelye (1-4. osztály)</t>
  </si>
  <si>
    <t>Székesfehérvári II. Rákóczi Ferenc Magyar-Angol  Két Tanítási Nyelvű Általános Iskola
sárkeresztesi telephelye (1-4. osztály)</t>
  </si>
  <si>
    <t>Vörösmarty u. 31.</t>
  </si>
  <si>
    <t>Nádasdladányi Nádasdy Ferenc Általános Iskola  (5-8. osztály)</t>
  </si>
  <si>
    <t xml:space="preserve">A Székesfehérvári Tankerületi Központ illetékességén található általános iskolák beiskolázási körzetei 2026/2027. tanév </t>
  </si>
  <si>
    <t>030123</t>
  </si>
  <si>
    <t>Farkas Gyula Baptista Általános Iskola és Óvoda</t>
  </si>
  <si>
    <t>Kossuth L. u. 53.</t>
  </si>
  <si>
    <t>Kisvasút utca 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</si>
</sst>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2"/>
      <name val="Arial"/>
      <family val="2"/>
      <charset val="238"/>
    </font>
    <font>
      <sz val="11"/>
      <name val="Calibri"/>
      <family val="2"/>
      <charset val="238"/>
    </font>
    <font>
      <sz val="11"/>
      <name val="Calibri"/>
      <family val="2"/>
      <charset val="238"/>
      <scheme val="minor"/>
    </font>
    <font>
      <b/>
      <sz val="14"/>
      <color indexed="8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/>
    </xf>
    <xf numFmtId="0" fontId="0" fillId="0" borderId="1" xfId="0" applyFill="1" applyBorder="1" applyAlignment="1">
      <alignment vertical="center"/>
    </xf>
    <xf numFmtId="0" fontId="0" fillId="0" borderId="1" xfId="0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0" fontId="5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1" fillId="0" borderId="1" xfId="0" applyFont="1" applyFill="1" applyBorder="1" applyAlignment="1">
      <alignment vertical="center"/>
    </xf>
    <xf numFmtId="0" fontId="1" fillId="0" borderId="1" xfId="0" quotePrefix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left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0" fontId="0" fillId="0" borderId="1" xfId="0" applyFill="1" applyBorder="1"/>
    <xf numFmtId="0" fontId="1" fillId="0" borderId="1" xfId="0" applyFont="1" applyFill="1" applyBorder="1" applyAlignment="1">
      <alignment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left" vertic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printerSettings" Target="../printerSettings/printerSettings11.bin"/><Relationship Id="rId5" Type="http://schemas.openxmlformats.org/officeDocument/2006/relationships/printerSettings" Target="../printerSettings/printerSettings5.bin"/><Relationship Id="rId10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9.bin"/><Relationship Id="rId3" Type="http://schemas.openxmlformats.org/officeDocument/2006/relationships/printerSettings" Target="../printerSettings/printerSettings14.bin"/><Relationship Id="rId7" Type="http://schemas.openxmlformats.org/officeDocument/2006/relationships/printerSettings" Target="../printerSettings/printerSettings18.bin"/><Relationship Id="rId2" Type="http://schemas.openxmlformats.org/officeDocument/2006/relationships/printerSettings" Target="../printerSettings/printerSettings13.bin"/><Relationship Id="rId1" Type="http://schemas.openxmlformats.org/officeDocument/2006/relationships/printerSettings" Target="../printerSettings/printerSettings12.bin"/><Relationship Id="rId6" Type="http://schemas.openxmlformats.org/officeDocument/2006/relationships/printerSettings" Target="../printerSettings/printerSettings17.bin"/><Relationship Id="rId11" Type="http://schemas.openxmlformats.org/officeDocument/2006/relationships/printerSettings" Target="../printerSettings/printerSettings22.bin"/><Relationship Id="rId5" Type="http://schemas.openxmlformats.org/officeDocument/2006/relationships/printerSettings" Target="../printerSettings/printerSettings16.bin"/><Relationship Id="rId10" Type="http://schemas.openxmlformats.org/officeDocument/2006/relationships/printerSettings" Target="../printerSettings/printerSettings21.bin"/><Relationship Id="rId4" Type="http://schemas.openxmlformats.org/officeDocument/2006/relationships/printerSettings" Target="../printerSettings/printerSettings15.bin"/><Relationship Id="rId9" Type="http://schemas.openxmlformats.org/officeDocument/2006/relationships/printerSettings" Target="../printerSettings/printerSettings2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I115"/>
  <sheetViews>
    <sheetView tabSelected="1" zoomScaleNormal="100" workbookViewId="0">
      <selection activeCell="G11" sqref="G11"/>
    </sheetView>
  </sheetViews>
  <sheetFormatPr defaultColWidth="9.140625" defaultRowHeight="15" x14ac:dyDescent="0.25"/>
  <cols>
    <col min="1" max="1" width="9.140625" style="3"/>
    <col min="2" max="2" width="17.85546875" style="3" customWidth="1"/>
    <col min="3" max="3" width="81.7109375" style="3" customWidth="1"/>
    <col min="4" max="4" width="10.7109375" style="3" customWidth="1"/>
    <col min="5" max="5" width="10" style="3" customWidth="1"/>
    <col min="6" max="6" width="17.28515625" style="3" customWidth="1"/>
    <col min="7" max="7" width="22.28515625" style="3" bestFit="1" customWidth="1"/>
    <col min="8" max="8" width="9.42578125" style="3" customWidth="1"/>
    <col min="9" max="16384" width="9.140625" style="3"/>
  </cols>
  <sheetData>
    <row r="2" spans="2:9" ht="18.75" x14ac:dyDescent="0.25">
      <c r="B2" s="29" t="s">
        <v>275</v>
      </c>
      <c r="C2" s="29"/>
      <c r="D2" s="29"/>
      <c r="E2" s="29"/>
      <c r="F2" s="29"/>
      <c r="G2" s="29"/>
      <c r="H2" s="1"/>
      <c r="I2" s="2"/>
    </row>
    <row r="3" spans="2:9" x14ac:dyDescent="0.25">
      <c r="B3" s="4" t="s">
        <v>112</v>
      </c>
      <c r="C3" s="5" t="s">
        <v>113</v>
      </c>
      <c r="D3" s="4" t="s">
        <v>114</v>
      </c>
      <c r="E3" s="4" t="s">
        <v>175</v>
      </c>
      <c r="F3" s="4" t="s">
        <v>112</v>
      </c>
      <c r="G3" s="6" t="s">
        <v>115</v>
      </c>
      <c r="H3" s="1"/>
      <c r="I3" s="2"/>
    </row>
    <row r="4" spans="2:9" ht="30" x14ac:dyDescent="0.25">
      <c r="B4" s="7" t="s">
        <v>0</v>
      </c>
      <c r="C4" s="8" t="s">
        <v>208</v>
      </c>
      <c r="D4" s="9" t="str">
        <f>"200963"</f>
        <v>200963</v>
      </c>
      <c r="E4" s="10">
        <v>8127</v>
      </c>
      <c r="F4" s="11" t="s">
        <v>0</v>
      </c>
      <c r="G4" s="11" t="s">
        <v>109</v>
      </c>
      <c r="H4" s="2"/>
      <c r="I4" s="2"/>
    </row>
    <row r="5" spans="2:9" x14ac:dyDescent="0.25">
      <c r="B5" s="7" t="s">
        <v>1</v>
      </c>
      <c r="C5" s="7" t="s">
        <v>151</v>
      </c>
      <c r="D5" s="9" t="str">
        <f>"201310"</f>
        <v>201310</v>
      </c>
      <c r="E5" s="10">
        <v>8087</v>
      </c>
      <c r="F5" s="11" t="s">
        <v>1</v>
      </c>
      <c r="G5" s="11" t="s">
        <v>98</v>
      </c>
      <c r="H5" s="2"/>
      <c r="I5" s="2"/>
    </row>
    <row r="6" spans="2:9" x14ac:dyDescent="0.25">
      <c r="B6" s="7" t="s">
        <v>2</v>
      </c>
      <c r="C6" s="7" t="s">
        <v>201</v>
      </c>
      <c r="D6" s="9" t="str">
        <f>"201028"</f>
        <v>201028</v>
      </c>
      <c r="E6" s="10">
        <v>8056</v>
      </c>
      <c r="F6" s="11" t="s">
        <v>2</v>
      </c>
      <c r="G6" s="11" t="s">
        <v>180</v>
      </c>
      <c r="H6" s="2"/>
      <c r="I6" s="2"/>
    </row>
    <row r="7" spans="2:9" x14ac:dyDescent="0.25">
      <c r="B7" s="7" t="s">
        <v>99</v>
      </c>
      <c r="C7" s="7" t="s">
        <v>108</v>
      </c>
      <c r="D7" s="9" t="str">
        <f>"030117"</f>
        <v>030117</v>
      </c>
      <c r="E7" s="10">
        <v>8043</v>
      </c>
      <c r="F7" s="11" t="s">
        <v>20</v>
      </c>
      <c r="G7" s="11" t="s">
        <v>117</v>
      </c>
      <c r="H7" s="2"/>
      <c r="I7" s="2"/>
    </row>
    <row r="8" spans="2:9" x14ac:dyDescent="0.25">
      <c r="B8" s="7" t="s">
        <v>135</v>
      </c>
      <c r="C8" s="7" t="s">
        <v>137</v>
      </c>
      <c r="D8" s="9" t="str">
        <f>"201027"</f>
        <v>201027</v>
      </c>
      <c r="E8" s="10">
        <v>8053</v>
      </c>
      <c r="F8" s="11" t="s">
        <v>4</v>
      </c>
      <c r="G8" s="11" t="s">
        <v>279</v>
      </c>
      <c r="H8" s="2"/>
      <c r="I8" s="2"/>
    </row>
    <row r="9" spans="2:9" x14ac:dyDescent="0.25">
      <c r="B9" s="7" t="s">
        <v>136</v>
      </c>
      <c r="C9" s="7" t="s">
        <v>201</v>
      </c>
      <c r="D9" s="9" t="str">
        <f>"201028"</f>
        <v>201028</v>
      </c>
      <c r="E9" s="10">
        <v>8056</v>
      </c>
      <c r="F9" s="11" t="s">
        <v>2</v>
      </c>
      <c r="G9" s="11" t="s">
        <v>138</v>
      </c>
      <c r="H9" s="2"/>
      <c r="I9" s="2"/>
    </row>
    <row r="10" spans="2:9" s="17" customFormat="1" x14ac:dyDescent="0.25">
      <c r="B10" s="12" t="s">
        <v>3</v>
      </c>
      <c r="C10" s="12" t="s">
        <v>141</v>
      </c>
      <c r="D10" s="13" t="str">
        <f>"030072"</f>
        <v>030072</v>
      </c>
      <c r="E10" s="14">
        <v>2060</v>
      </c>
      <c r="F10" s="15" t="s">
        <v>3</v>
      </c>
      <c r="G10" s="15" t="s">
        <v>118</v>
      </c>
      <c r="H10" s="16"/>
      <c r="I10" s="16"/>
    </row>
    <row r="11" spans="2:9" x14ac:dyDescent="0.25">
      <c r="B11" s="7" t="s">
        <v>4</v>
      </c>
      <c r="C11" s="7" t="s">
        <v>137</v>
      </c>
      <c r="D11" s="9" t="str">
        <f>"201027"</f>
        <v>201027</v>
      </c>
      <c r="E11" s="10">
        <v>8053</v>
      </c>
      <c r="F11" s="11" t="s">
        <v>4</v>
      </c>
      <c r="G11" s="11" t="s">
        <v>279</v>
      </c>
      <c r="H11" s="2"/>
      <c r="I11" s="2"/>
    </row>
    <row r="12" spans="2:9" x14ac:dyDescent="0.25">
      <c r="B12" s="18" t="s">
        <v>5</v>
      </c>
      <c r="C12" s="7" t="s">
        <v>147</v>
      </c>
      <c r="D12" s="19" t="s">
        <v>267</v>
      </c>
      <c r="E12" s="13">
        <v>8086</v>
      </c>
      <c r="F12" s="20" t="s">
        <v>16</v>
      </c>
      <c r="G12" s="21" t="s">
        <v>268</v>
      </c>
      <c r="H12" s="2"/>
      <c r="I12" s="2"/>
    </row>
    <row r="13" spans="2:9" x14ac:dyDescent="0.25">
      <c r="B13" s="7" t="s">
        <v>6</v>
      </c>
      <c r="C13" s="7" t="s">
        <v>176</v>
      </c>
      <c r="D13" s="9" t="str">
        <f>"202962"</f>
        <v>202962</v>
      </c>
      <c r="E13" s="10">
        <v>2064</v>
      </c>
      <c r="F13" s="11" t="s">
        <v>6</v>
      </c>
      <c r="G13" s="11" t="s">
        <v>100</v>
      </c>
      <c r="H13" s="2"/>
      <c r="I13" s="2"/>
    </row>
    <row r="14" spans="2:9" ht="30" x14ac:dyDescent="0.25">
      <c r="B14" s="7" t="s">
        <v>7</v>
      </c>
      <c r="C14" s="8" t="s">
        <v>263</v>
      </c>
      <c r="D14" s="13" t="str">
        <f>"201026"</f>
        <v>201026</v>
      </c>
      <c r="E14" s="10">
        <v>8073</v>
      </c>
      <c r="F14" s="11" t="s">
        <v>7</v>
      </c>
      <c r="G14" s="11" t="s">
        <v>97</v>
      </c>
      <c r="H14" s="2"/>
      <c r="I14" s="2"/>
    </row>
    <row r="15" spans="2:9" x14ac:dyDescent="0.25">
      <c r="B15" s="7" t="s">
        <v>7</v>
      </c>
      <c r="C15" s="8" t="s">
        <v>264</v>
      </c>
      <c r="D15" s="13">
        <v>201026</v>
      </c>
      <c r="E15" s="10">
        <v>8074</v>
      </c>
      <c r="F15" s="11" t="s">
        <v>9</v>
      </c>
      <c r="G15" s="11" t="s">
        <v>196</v>
      </c>
      <c r="H15" s="2"/>
      <c r="I15" s="2"/>
    </row>
    <row r="16" spans="2:9" x14ac:dyDescent="0.25">
      <c r="B16" s="7" t="s">
        <v>8</v>
      </c>
      <c r="C16" s="7" t="s">
        <v>150</v>
      </c>
      <c r="D16" s="9" t="str">
        <f>"030136"</f>
        <v>030136</v>
      </c>
      <c r="E16" s="10">
        <v>8083</v>
      </c>
      <c r="F16" s="11" t="s">
        <v>8</v>
      </c>
      <c r="G16" s="11" t="s">
        <v>88</v>
      </c>
      <c r="H16" s="2"/>
      <c r="I16" s="2"/>
    </row>
    <row r="17" spans="2:9" x14ac:dyDescent="0.25">
      <c r="B17" s="7" t="s">
        <v>9</v>
      </c>
      <c r="C17" s="7" t="s">
        <v>187</v>
      </c>
      <c r="D17" s="9" t="str">
        <f>"201027"</f>
        <v>201027</v>
      </c>
      <c r="E17" s="10">
        <v>8074</v>
      </c>
      <c r="F17" s="11" t="s">
        <v>9</v>
      </c>
      <c r="G17" s="11" t="s">
        <v>158</v>
      </c>
      <c r="H17" s="2"/>
      <c r="I17" s="2"/>
    </row>
    <row r="18" spans="2:9" x14ac:dyDescent="0.25">
      <c r="B18" s="7" t="s">
        <v>10</v>
      </c>
      <c r="C18" s="7" t="s">
        <v>111</v>
      </c>
      <c r="D18" s="9" t="str">
        <f>"030114"</f>
        <v>030114</v>
      </c>
      <c r="E18" s="10">
        <v>8041</v>
      </c>
      <c r="F18" s="11" t="s">
        <v>10</v>
      </c>
      <c r="G18" s="11" t="s">
        <v>167</v>
      </c>
      <c r="H18" s="2"/>
      <c r="I18" s="2"/>
    </row>
    <row r="19" spans="2:9" x14ac:dyDescent="0.25">
      <c r="B19" s="7" t="s">
        <v>11</v>
      </c>
      <c r="C19" s="7" t="s">
        <v>211</v>
      </c>
      <c r="D19" s="9" t="str">
        <f>"030132"</f>
        <v>030132</v>
      </c>
      <c r="E19" s="10">
        <v>8121</v>
      </c>
      <c r="F19" s="11" t="s">
        <v>38</v>
      </c>
      <c r="G19" s="11" t="s">
        <v>159</v>
      </c>
      <c r="H19" s="2"/>
      <c r="I19" s="2"/>
    </row>
    <row r="20" spans="2:9" x14ac:dyDescent="0.25">
      <c r="B20" s="7" t="s">
        <v>12</v>
      </c>
      <c r="C20" s="7" t="s">
        <v>205</v>
      </c>
      <c r="D20" s="9" t="str">
        <f>"030151"</f>
        <v>030151</v>
      </c>
      <c r="E20" s="10">
        <v>8135</v>
      </c>
      <c r="F20" s="11" t="s">
        <v>12</v>
      </c>
      <c r="G20" s="11" t="s">
        <v>160</v>
      </c>
      <c r="H20" s="2"/>
      <c r="I20" s="2"/>
    </row>
    <row r="21" spans="2:9" x14ac:dyDescent="0.25">
      <c r="B21" s="7" t="s">
        <v>13</v>
      </c>
      <c r="C21" s="7" t="s">
        <v>149</v>
      </c>
      <c r="D21" s="9" t="str">
        <f>"201202"</f>
        <v>201202</v>
      </c>
      <c r="E21" s="10">
        <v>8130</v>
      </c>
      <c r="F21" s="11" t="s">
        <v>13</v>
      </c>
      <c r="G21" s="11" t="s">
        <v>278</v>
      </c>
      <c r="H21" s="2"/>
      <c r="I21" s="2"/>
    </row>
    <row r="22" spans="2:9" x14ac:dyDescent="0.25">
      <c r="B22" s="7" t="s">
        <v>14</v>
      </c>
      <c r="C22" s="7" t="s">
        <v>200</v>
      </c>
      <c r="D22" s="9" t="str">
        <f>"200438"</f>
        <v>200438</v>
      </c>
      <c r="E22" s="10">
        <v>2091</v>
      </c>
      <c r="F22" s="11" t="s">
        <v>14</v>
      </c>
      <c r="G22" s="11" t="s">
        <v>81</v>
      </c>
      <c r="H22" s="2"/>
      <c r="I22" s="2"/>
    </row>
    <row r="23" spans="2:9" x14ac:dyDescent="0.25">
      <c r="B23" s="7" t="s">
        <v>15</v>
      </c>
      <c r="C23" s="7" t="s">
        <v>148</v>
      </c>
      <c r="D23" s="9" t="str">
        <f>"201026"</f>
        <v>201026</v>
      </c>
      <c r="E23" s="10">
        <v>8052</v>
      </c>
      <c r="F23" s="11" t="s">
        <v>15</v>
      </c>
      <c r="G23" s="11" t="s">
        <v>90</v>
      </c>
      <c r="H23" s="2"/>
      <c r="I23" s="2"/>
    </row>
    <row r="24" spans="2:9" x14ac:dyDescent="0.25">
      <c r="B24" s="7" t="s">
        <v>16</v>
      </c>
      <c r="C24" s="7" t="s">
        <v>147</v>
      </c>
      <c r="D24" s="9" t="str">
        <f>"030138"</f>
        <v>030138</v>
      </c>
      <c r="E24" s="10">
        <v>8086</v>
      </c>
      <c r="F24" s="11" t="s">
        <v>16</v>
      </c>
      <c r="G24" s="21" t="s">
        <v>268</v>
      </c>
      <c r="H24" s="2"/>
      <c r="I24" s="2"/>
    </row>
    <row r="25" spans="2:9" x14ac:dyDescent="0.25">
      <c r="B25" s="7" t="s">
        <v>17</v>
      </c>
      <c r="C25" s="7" t="s">
        <v>204</v>
      </c>
      <c r="D25" s="9" t="str">
        <f>"030124"</f>
        <v>030124</v>
      </c>
      <c r="E25" s="10">
        <v>8154</v>
      </c>
      <c r="F25" s="11" t="s">
        <v>59</v>
      </c>
      <c r="G25" s="11" t="s">
        <v>193</v>
      </c>
      <c r="H25" s="2"/>
      <c r="I25" s="2"/>
    </row>
    <row r="26" spans="2:9" ht="30" x14ac:dyDescent="0.25">
      <c r="B26" s="7" t="s">
        <v>18</v>
      </c>
      <c r="C26" s="8" t="s">
        <v>197</v>
      </c>
      <c r="D26" s="9" t="str">
        <f>"030136"</f>
        <v>030136</v>
      </c>
      <c r="E26" s="10">
        <v>8082</v>
      </c>
      <c r="F26" s="11" t="s">
        <v>18</v>
      </c>
      <c r="G26" s="11" t="s">
        <v>119</v>
      </c>
      <c r="H26" s="2"/>
      <c r="I26" s="2"/>
    </row>
    <row r="27" spans="2:9" x14ac:dyDescent="0.25">
      <c r="B27" s="7" t="s">
        <v>18</v>
      </c>
      <c r="C27" s="8" t="s">
        <v>153</v>
      </c>
      <c r="D27" s="9" t="str">
        <f>"030136"</f>
        <v>030136</v>
      </c>
      <c r="E27" s="10">
        <v>8083</v>
      </c>
      <c r="F27" s="11" t="s">
        <v>8</v>
      </c>
      <c r="G27" s="11" t="s">
        <v>88</v>
      </c>
      <c r="H27" s="2"/>
      <c r="I27" s="2"/>
    </row>
    <row r="28" spans="2:9" x14ac:dyDescent="0.25">
      <c r="B28" s="7" t="s">
        <v>133</v>
      </c>
      <c r="C28" s="8" t="s">
        <v>182</v>
      </c>
      <c r="D28" s="9" t="str">
        <f>"203206"</f>
        <v>203206</v>
      </c>
      <c r="E28" s="22">
        <v>2483</v>
      </c>
      <c r="F28" s="23" t="s">
        <v>19</v>
      </c>
      <c r="G28" s="23" t="s">
        <v>168</v>
      </c>
      <c r="H28" s="2"/>
      <c r="I28" s="2"/>
    </row>
    <row r="29" spans="2:9" x14ac:dyDescent="0.25">
      <c r="B29" s="7" t="s">
        <v>134</v>
      </c>
      <c r="C29" s="8" t="s">
        <v>191</v>
      </c>
      <c r="D29" s="9" t="str">
        <f>"030081"</f>
        <v>030081</v>
      </c>
      <c r="E29" s="22">
        <v>2484</v>
      </c>
      <c r="F29" s="23" t="s">
        <v>120</v>
      </c>
      <c r="G29" s="23" t="s">
        <v>116</v>
      </c>
      <c r="H29" s="2"/>
      <c r="I29" s="2"/>
    </row>
    <row r="30" spans="2:9" x14ac:dyDescent="0.25">
      <c r="B30" s="7" t="s">
        <v>20</v>
      </c>
      <c r="C30" s="7" t="s">
        <v>108</v>
      </c>
      <c r="D30" s="9" t="str">
        <f>"030117"</f>
        <v>030117</v>
      </c>
      <c r="E30" s="10">
        <v>8043</v>
      </c>
      <c r="F30" s="11" t="s">
        <v>20</v>
      </c>
      <c r="G30" s="11" t="s">
        <v>117</v>
      </c>
      <c r="H30" s="2"/>
      <c r="I30" s="2"/>
    </row>
    <row r="31" spans="2:9" x14ac:dyDescent="0.25">
      <c r="B31" s="7" t="s">
        <v>210</v>
      </c>
      <c r="C31" s="7" t="s">
        <v>145</v>
      </c>
      <c r="D31" s="9" t="str">
        <f>"201026"</f>
        <v>201026</v>
      </c>
      <c r="E31" s="10">
        <v>8044</v>
      </c>
      <c r="F31" s="11" t="s">
        <v>44</v>
      </c>
      <c r="G31" s="11" t="s">
        <v>79</v>
      </c>
      <c r="H31" s="2"/>
      <c r="I31" s="2"/>
    </row>
    <row r="32" spans="2:9" ht="30" x14ac:dyDescent="0.25">
      <c r="B32" s="7" t="s">
        <v>121</v>
      </c>
      <c r="C32" s="8" t="s">
        <v>270</v>
      </c>
      <c r="D32" s="9" t="str">
        <f>"030124"</f>
        <v>030124</v>
      </c>
      <c r="E32" s="10">
        <v>8146</v>
      </c>
      <c r="F32" s="11" t="s">
        <v>21</v>
      </c>
      <c r="G32" s="11" t="s">
        <v>22</v>
      </c>
      <c r="H32" s="2"/>
      <c r="I32" s="2"/>
    </row>
    <row r="33" spans="2:9" x14ac:dyDescent="0.25">
      <c r="B33" s="7" t="s">
        <v>121</v>
      </c>
      <c r="C33" s="7" t="s">
        <v>274</v>
      </c>
      <c r="D33" s="19" t="s">
        <v>276</v>
      </c>
      <c r="E33" s="10">
        <f t="shared" ref="E33:G33" si="0">E55</f>
        <v>8145</v>
      </c>
      <c r="F33" s="11" t="str">
        <f t="shared" si="0"/>
        <v>Nádasdladány</v>
      </c>
      <c r="G33" s="11" t="str">
        <f t="shared" si="0"/>
        <v>Fő út 66.</v>
      </c>
      <c r="H33" s="2"/>
      <c r="I33" s="2"/>
    </row>
    <row r="34" spans="2:9" x14ac:dyDescent="0.25">
      <c r="B34" s="7" t="s">
        <v>42</v>
      </c>
      <c r="C34" s="7" t="s">
        <v>146</v>
      </c>
      <c r="D34" s="9" t="str">
        <f>"030154"</f>
        <v>030154</v>
      </c>
      <c r="E34" s="10">
        <v>8124</v>
      </c>
      <c r="F34" s="11" t="s">
        <v>42</v>
      </c>
      <c r="G34" s="11" t="s">
        <v>85</v>
      </c>
      <c r="H34" s="2"/>
      <c r="I34" s="2"/>
    </row>
    <row r="35" spans="2:9" x14ac:dyDescent="0.25">
      <c r="B35" s="7" t="s">
        <v>43</v>
      </c>
      <c r="C35" s="8" t="s">
        <v>198</v>
      </c>
      <c r="D35" s="9" t="str">
        <f>"030175"</f>
        <v>030175</v>
      </c>
      <c r="E35" s="10">
        <v>2475</v>
      </c>
      <c r="F35" s="11" t="s">
        <v>43</v>
      </c>
      <c r="G35" s="11" t="s">
        <v>87</v>
      </c>
      <c r="H35" s="2"/>
      <c r="I35" s="2"/>
    </row>
    <row r="36" spans="2:9" x14ac:dyDescent="0.25">
      <c r="B36" s="7" t="s">
        <v>44</v>
      </c>
      <c r="C36" s="7" t="s">
        <v>145</v>
      </c>
      <c r="D36" s="9" t="str">
        <f>"201026"</f>
        <v>201026</v>
      </c>
      <c r="E36" s="10">
        <v>8044</v>
      </c>
      <c r="F36" s="11" t="s">
        <v>44</v>
      </c>
      <c r="G36" s="11" t="s">
        <v>79</v>
      </c>
      <c r="H36" s="2"/>
      <c r="I36" s="2"/>
    </row>
    <row r="37" spans="2:9" x14ac:dyDescent="0.25">
      <c r="B37" s="7" t="s">
        <v>23</v>
      </c>
      <c r="C37" s="7" t="s">
        <v>24</v>
      </c>
      <c r="D37" s="9" t="str">
        <f>"201103"</f>
        <v>201103</v>
      </c>
      <c r="E37" s="10">
        <v>8156</v>
      </c>
      <c r="F37" s="11" t="s">
        <v>23</v>
      </c>
      <c r="G37" s="11" t="s">
        <v>194</v>
      </c>
      <c r="H37" s="2"/>
      <c r="I37" s="2"/>
    </row>
    <row r="38" spans="2:9" x14ac:dyDescent="0.25">
      <c r="B38" s="7" t="s">
        <v>45</v>
      </c>
      <c r="C38" s="7" t="s">
        <v>127</v>
      </c>
      <c r="D38" s="9" t="str">
        <f>"200523"</f>
        <v>200523</v>
      </c>
      <c r="E38" s="10">
        <v>8151</v>
      </c>
      <c r="F38" s="11" t="s">
        <v>36</v>
      </c>
      <c r="G38" s="11" t="s">
        <v>37</v>
      </c>
      <c r="H38" s="2"/>
      <c r="I38" s="2"/>
    </row>
    <row r="39" spans="2:9" x14ac:dyDescent="0.25">
      <c r="B39" s="7" t="s">
        <v>34</v>
      </c>
      <c r="C39" s="7" t="s">
        <v>206</v>
      </c>
      <c r="D39" s="9" t="str">
        <f>"030155"</f>
        <v>030155</v>
      </c>
      <c r="E39" s="10">
        <v>8136</v>
      </c>
      <c r="F39" s="11" t="s">
        <v>34</v>
      </c>
      <c r="G39" s="11" t="s">
        <v>35</v>
      </c>
      <c r="H39" s="2"/>
      <c r="I39" s="2"/>
    </row>
    <row r="40" spans="2:9" x14ac:dyDescent="0.25">
      <c r="B40" s="7" t="s">
        <v>25</v>
      </c>
      <c r="C40" s="7" t="s">
        <v>203</v>
      </c>
      <c r="D40" s="9" t="str">
        <f>"201168"</f>
        <v>201168</v>
      </c>
      <c r="E40" s="10">
        <v>8132</v>
      </c>
      <c r="F40" s="11" t="s">
        <v>25</v>
      </c>
      <c r="G40" s="11" t="s">
        <v>26</v>
      </c>
      <c r="H40" s="2"/>
      <c r="I40" s="2"/>
    </row>
    <row r="41" spans="2:9" x14ac:dyDescent="0.25">
      <c r="B41" s="7" t="s">
        <v>46</v>
      </c>
      <c r="C41" s="7" t="s">
        <v>156</v>
      </c>
      <c r="D41" s="9" t="str">
        <f>"201788"</f>
        <v>201788</v>
      </c>
      <c r="E41" s="10">
        <v>8093</v>
      </c>
      <c r="F41" s="11" t="s">
        <v>46</v>
      </c>
      <c r="G41" s="11" t="s">
        <v>107</v>
      </c>
      <c r="H41" s="2"/>
      <c r="I41" s="2"/>
    </row>
    <row r="42" spans="2:9" x14ac:dyDescent="0.25">
      <c r="B42" s="7" t="s">
        <v>47</v>
      </c>
      <c r="C42" s="12" t="s">
        <v>178</v>
      </c>
      <c r="D42" s="9">
        <v>201026</v>
      </c>
      <c r="E42" s="10">
        <v>8071</v>
      </c>
      <c r="F42" s="11" t="s">
        <v>47</v>
      </c>
      <c r="G42" s="11" t="s">
        <v>92</v>
      </c>
      <c r="H42" s="2"/>
      <c r="I42" s="2"/>
    </row>
    <row r="43" spans="2:9" x14ac:dyDescent="0.25">
      <c r="B43" s="12" t="s">
        <v>47</v>
      </c>
      <c r="C43" s="12" t="s">
        <v>179</v>
      </c>
      <c r="D43" s="13" t="str">
        <f>"201026"</f>
        <v>201026</v>
      </c>
      <c r="E43" s="14">
        <v>8060</v>
      </c>
      <c r="F43" s="15" t="s">
        <v>41</v>
      </c>
      <c r="G43" s="15" t="s">
        <v>85</v>
      </c>
      <c r="H43" s="2"/>
      <c r="I43" s="2"/>
    </row>
    <row r="44" spans="2:9" x14ac:dyDescent="0.25">
      <c r="B44" s="7" t="s">
        <v>48</v>
      </c>
      <c r="C44" s="7" t="s">
        <v>102</v>
      </c>
      <c r="D44" s="9" t="str">
        <f>"030140"</f>
        <v>030140</v>
      </c>
      <c r="E44" s="10">
        <v>2065</v>
      </c>
      <c r="F44" s="11" t="s">
        <v>48</v>
      </c>
      <c r="G44" s="11" t="s">
        <v>103</v>
      </c>
      <c r="H44" s="2"/>
      <c r="I44" s="2"/>
    </row>
    <row r="45" spans="2:9" x14ac:dyDescent="0.25">
      <c r="B45" s="7" t="s">
        <v>49</v>
      </c>
      <c r="C45" s="7" t="s">
        <v>24</v>
      </c>
      <c r="D45" s="9">
        <v>201103</v>
      </c>
      <c r="E45" s="10">
        <v>8156</v>
      </c>
      <c r="F45" s="11" t="s">
        <v>23</v>
      </c>
      <c r="G45" s="11" t="s">
        <v>194</v>
      </c>
      <c r="H45" s="2"/>
      <c r="I45" s="2"/>
    </row>
    <row r="46" spans="2:9" ht="30" x14ac:dyDescent="0.25">
      <c r="B46" s="7" t="s">
        <v>50</v>
      </c>
      <c r="C46" s="8" t="s">
        <v>265</v>
      </c>
      <c r="D46" s="9" t="str">
        <f>"030151"</f>
        <v>030151</v>
      </c>
      <c r="E46" s="22">
        <v>8137</v>
      </c>
      <c r="F46" s="23" t="s">
        <v>50</v>
      </c>
      <c r="G46" s="23" t="s">
        <v>122</v>
      </c>
      <c r="H46" s="2"/>
      <c r="I46" s="2"/>
    </row>
    <row r="47" spans="2:9" x14ac:dyDescent="0.25">
      <c r="B47" s="7" t="s">
        <v>50</v>
      </c>
      <c r="C47" s="7" t="s">
        <v>186</v>
      </c>
      <c r="D47" s="9" t="str">
        <f>"030155"</f>
        <v>030155</v>
      </c>
      <c r="E47" s="10">
        <v>8136</v>
      </c>
      <c r="F47" s="11" t="s">
        <v>34</v>
      </c>
      <c r="G47" s="11" t="s">
        <v>35</v>
      </c>
      <c r="H47" s="2"/>
      <c r="I47" s="2"/>
    </row>
    <row r="48" spans="2:9" x14ac:dyDescent="0.25">
      <c r="B48" s="7" t="s">
        <v>27</v>
      </c>
      <c r="C48" s="7" t="s">
        <v>28</v>
      </c>
      <c r="D48" s="9" t="str">
        <f>"030122"</f>
        <v>030122</v>
      </c>
      <c r="E48" s="10">
        <v>8133</v>
      </c>
      <c r="F48" s="11" t="s">
        <v>27</v>
      </c>
      <c r="G48" s="11" t="s">
        <v>29</v>
      </c>
      <c r="H48" s="2"/>
      <c r="I48" s="2"/>
    </row>
    <row r="49" spans="2:9" ht="30" x14ac:dyDescent="0.25">
      <c r="B49" s="7" t="s">
        <v>51</v>
      </c>
      <c r="C49" s="8" t="s">
        <v>271</v>
      </c>
      <c r="D49" s="9" t="str">
        <f>"030051"</f>
        <v>030051</v>
      </c>
      <c r="E49" s="22">
        <v>8051</v>
      </c>
      <c r="F49" s="23" t="s">
        <v>169</v>
      </c>
      <c r="G49" s="23" t="s">
        <v>124</v>
      </c>
      <c r="H49" s="2"/>
      <c r="I49" s="2"/>
    </row>
    <row r="50" spans="2:9" ht="30" x14ac:dyDescent="0.25">
      <c r="B50" s="7" t="s">
        <v>51</v>
      </c>
      <c r="C50" s="8" t="s">
        <v>165</v>
      </c>
      <c r="D50" s="9" t="str">
        <f>"030051"</f>
        <v>030051</v>
      </c>
      <c r="E50" s="22">
        <v>8000</v>
      </c>
      <c r="F50" s="23" t="s">
        <v>70</v>
      </c>
      <c r="G50" s="23" t="s">
        <v>123</v>
      </c>
      <c r="H50" s="2"/>
      <c r="I50" s="2"/>
    </row>
    <row r="51" spans="2:9" x14ac:dyDescent="0.25">
      <c r="B51" s="7" t="s">
        <v>130</v>
      </c>
      <c r="C51" s="23" t="s">
        <v>142</v>
      </c>
      <c r="D51" s="9" t="str">
        <f>"030041"</f>
        <v>030041</v>
      </c>
      <c r="E51" s="10">
        <v>8060</v>
      </c>
      <c r="F51" s="11" t="s">
        <v>41</v>
      </c>
      <c r="G51" s="23" t="s">
        <v>171</v>
      </c>
      <c r="H51" s="2"/>
      <c r="I51" s="2"/>
    </row>
    <row r="52" spans="2:9" x14ac:dyDescent="0.25">
      <c r="B52" s="7" t="s">
        <v>131</v>
      </c>
      <c r="C52" s="7" t="s">
        <v>144</v>
      </c>
      <c r="D52" s="9" t="str">
        <f>"201026"</f>
        <v>201026</v>
      </c>
      <c r="E52" s="10">
        <v>8060</v>
      </c>
      <c r="F52" s="11" t="s">
        <v>41</v>
      </c>
      <c r="G52" s="23" t="s">
        <v>161</v>
      </c>
      <c r="H52" s="2"/>
      <c r="I52" s="2"/>
    </row>
    <row r="53" spans="2:9" x14ac:dyDescent="0.25">
      <c r="B53" s="7" t="s">
        <v>132</v>
      </c>
      <c r="C53" s="8" t="s">
        <v>199</v>
      </c>
      <c r="D53" s="9" t="str">
        <f>"030042"</f>
        <v>030042</v>
      </c>
      <c r="E53" s="10">
        <v>8060</v>
      </c>
      <c r="F53" s="11" t="s">
        <v>41</v>
      </c>
      <c r="G53" s="23" t="s">
        <v>157</v>
      </c>
      <c r="H53" s="2"/>
      <c r="I53" s="2"/>
    </row>
    <row r="54" spans="2:9" x14ac:dyDescent="0.25">
      <c r="B54" s="7" t="s">
        <v>52</v>
      </c>
      <c r="C54" s="7" t="s">
        <v>185</v>
      </c>
      <c r="D54" s="9">
        <v>201733</v>
      </c>
      <c r="E54" s="10">
        <v>2481</v>
      </c>
      <c r="F54" s="11" t="s">
        <v>73</v>
      </c>
      <c r="G54" s="11" t="s">
        <v>82</v>
      </c>
      <c r="H54" s="2"/>
      <c r="I54" s="2"/>
    </row>
    <row r="55" spans="2:9" x14ac:dyDescent="0.25">
      <c r="B55" s="7" t="s">
        <v>53</v>
      </c>
      <c r="C55" s="7" t="s">
        <v>143</v>
      </c>
      <c r="D55" s="9" t="str">
        <f>"030123"</f>
        <v>030123</v>
      </c>
      <c r="E55" s="10">
        <v>8145</v>
      </c>
      <c r="F55" s="11" t="s">
        <v>53</v>
      </c>
      <c r="G55" s="11" t="s">
        <v>110</v>
      </c>
      <c r="H55" s="2"/>
      <c r="I55" s="2"/>
    </row>
    <row r="56" spans="2:9" x14ac:dyDescent="0.25">
      <c r="B56" s="7" t="s">
        <v>54</v>
      </c>
      <c r="C56" s="8" t="s">
        <v>199</v>
      </c>
      <c r="D56" s="9" t="str">
        <f>"030042"</f>
        <v>030042</v>
      </c>
      <c r="E56" s="10">
        <v>8060</v>
      </c>
      <c r="F56" s="11" t="s">
        <v>41</v>
      </c>
      <c r="G56" s="23" t="s">
        <v>157</v>
      </c>
      <c r="H56" s="2"/>
      <c r="I56" s="2"/>
    </row>
    <row r="57" spans="2:9" x14ac:dyDescent="0.25">
      <c r="B57" s="7" t="s">
        <v>54</v>
      </c>
      <c r="C57" s="8" t="s">
        <v>142</v>
      </c>
      <c r="D57" s="9" t="str">
        <f>"030041"</f>
        <v>030041</v>
      </c>
      <c r="E57" s="10">
        <v>8060</v>
      </c>
      <c r="F57" s="11" t="s">
        <v>41</v>
      </c>
      <c r="G57" s="23" t="s">
        <v>171</v>
      </c>
      <c r="H57" s="2"/>
      <c r="I57" s="2"/>
    </row>
    <row r="58" spans="2:9" x14ac:dyDescent="0.25">
      <c r="B58" s="7" t="s">
        <v>54</v>
      </c>
      <c r="C58" s="8" t="s">
        <v>144</v>
      </c>
      <c r="D58" s="9">
        <v>201026</v>
      </c>
      <c r="E58" s="10">
        <v>8060</v>
      </c>
      <c r="F58" s="11" t="s">
        <v>41</v>
      </c>
      <c r="G58" s="23" t="s">
        <v>195</v>
      </c>
      <c r="H58" s="2"/>
      <c r="I58" s="2"/>
    </row>
    <row r="59" spans="2:9" x14ac:dyDescent="0.25">
      <c r="B59" s="7" t="s">
        <v>55</v>
      </c>
      <c r="C59" s="7" t="s">
        <v>147</v>
      </c>
      <c r="D59" s="9" t="str">
        <f>"030138"</f>
        <v>030138</v>
      </c>
      <c r="E59" s="10">
        <v>8086</v>
      </c>
      <c r="F59" s="11" t="s">
        <v>16</v>
      </c>
      <c r="G59" s="21" t="s">
        <v>268</v>
      </c>
      <c r="H59" s="2"/>
      <c r="I59" s="2"/>
    </row>
    <row r="60" spans="2:9" x14ac:dyDescent="0.25">
      <c r="B60" s="7" t="s">
        <v>56</v>
      </c>
      <c r="C60" s="8" t="s">
        <v>173</v>
      </c>
      <c r="D60" s="9" t="str">
        <f>"202984"</f>
        <v>202984</v>
      </c>
      <c r="E60" s="10">
        <v>8095</v>
      </c>
      <c r="F60" s="11" t="s">
        <v>56</v>
      </c>
      <c r="G60" s="11" t="s">
        <v>162</v>
      </c>
      <c r="H60" s="2"/>
      <c r="I60" s="2"/>
    </row>
    <row r="61" spans="2:9" x14ac:dyDescent="0.25">
      <c r="B61" s="7" t="s">
        <v>58</v>
      </c>
      <c r="C61" s="24" t="s">
        <v>261</v>
      </c>
      <c r="D61" s="9">
        <v>203107</v>
      </c>
      <c r="E61" s="10">
        <v>8092</v>
      </c>
      <c r="F61" s="11" t="s">
        <v>58</v>
      </c>
      <c r="G61" s="11" t="s">
        <v>177</v>
      </c>
      <c r="H61" s="2"/>
      <c r="I61" s="2"/>
    </row>
    <row r="62" spans="2:9" x14ac:dyDescent="0.25">
      <c r="B62" s="7" t="s">
        <v>57</v>
      </c>
      <c r="C62" s="24" t="s">
        <v>202</v>
      </c>
      <c r="D62" s="9" t="str">
        <f>"203209"</f>
        <v>203209</v>
      </c>
      <c r="E62" s="10">
        <v>2476</v>
      </c>
      <c r="F62" s="11" t="s">
        <v>57</v>
      </c>
      <c r="G62" s="11" t="s">
        <v>91</v>
      </c>
      <c r="H62" s="2"/>
      <c r="I62" s="2"/>
    </row>
    <row r="63" spans="2:9" x14ac:dyDescent="0.25">
      <c r="B63" s="7" t="s">
        <v>59</v>
      </c>
      <c r="C63" s="7" t="s">
        <v>204</v>
      </c>
      <c r="D63" s="9" t="str">
        <f>"030124"</f>
        <v>030124</v>
      </c>
      <c r="E63" s="10">
        <v>8154</v>
      </c>
      <c r="F63" s="11" t="s">
        <v>59</v>
      </c>
      <c r="G63" s="11" t="s">
        <v>125</v>
      </c>
      <c r="H63" s="2"/>
      <c r="I63" s="2"/>
    </row>
    <row r="64" spans="2:9" x14ac:dyDescent="0.25">
      <c r="B64" s="7" t="s">
        <v>60</v>
      </c>
      <c r="C64" s="25" t="s">
        <v>190</v>
      </c>
      <c r="D64" s="9">
        <v>203347</v>
      </c>
      <c r="E64" s="10">
        <v>8066</v>
      </c>
      <c r="F64" s="11" t="s">
        <v>60</v>
      </c>
      <c r="G64" s="11" t="s">
        <v>80</v>
      </c>
      <c r="H64" s="2"/>
      <c r="I64" s="2"/>
    </row>
    <row r="65" spans="2:9" ht="30" x14ac:dyDescent="0.25">
      <c r="B65" s="7" t="s">
        <v>61</v>
      </c>
      <c r="C65" s="8" t="s">
        <v>272</v>
      </c>
      <c r="D65" s="9" t="str">
        <f>"030051"</f>
        <v>030051</v>
      </c>
      <c r="E65" s="10">
        <v>8051</v>
      </c>
      <c r="F65" s="11" t="s">
        <v>61</v>
      </c>
      <c r="G65" s="11" t="s">
        <v>93</v>
      </c>
      <c r="H65" s="2"/>
      <c r="I65" s="2"/>
    </row>
    <row r="66" spans="2:9" ht="30" x14ac:dyDescent="0.25">
      <c r="B66" s="7" t="s">
        <v>61</v>
      </c>
      <c r="C66" s="8" t="s">
        <v>170</v>
      </c>
      <c r="D66" s="9" t="str">
        <f>"030051"</f>
        <v>030051</v>
      </c>
      <c r="E66" s="10">
        <v>8000</v>
      </c>
      <c r="F66" s="11" t="s">
        <v>70</v>
      </c>
      <c r="G66" s="11" t="s">
        <v>164</v>
      </c>
      <c r="H66" s="2"/>
      <c r="I66" s="2"/>
    </row>
    <row r="67" spans="2:9" x14ac:dyDescent="0.25">
      <c r="B67" s="7" t="s">
        <v>62</v>
      </c>
      <c r="C67" s="7" t="s">
        <v>143</v>
      </c>
      <c r="D67" s="9" t="str">
        <f>"030123"</f>
        <v>030123</v>
      </c>
      <c r="E67" s="10">
        <v>8145</v>
      </c>
      <c r="F67" s="11" t="s">
        <v>53</v>
      </c>
      <c r="G67" s="11" t="s">
        <v>84</v>
      </c>
      <c r="H67" s="2"/>
      <c r="I67" s="2"/>
    </row>
    <row r="68" spans="2:9" x14ac:dyDescent="0.25">
      <c r="B68" s="7" t="s">
        <v>63</v>
      </c>
      <c r="C68" s="8" t="s">
        <v>277</v>
      </c>
      <c r="D68" s="9" t="str">
        <f>"202910"</f>
        <v>202910</v>
      </c>
      <c r="E68" s="10">
        <v>2433</v>
      </c>
      <c r="F68" s="11" t="s">
        <v>63</v>
      </c>
      <c r="G68" s="11" t="s">
        <v>155</v>
      </c>
      <c r="H68" s="2"/>
      <c r="I68" s="2"/>
    </row>
    <row r="69" spans="2:9" x14ac:dyDescent="0.25">
      <c r="B69" s="7" t="s">
        <v>64</v>
      </c>
      <c r="C69" s="7" t="s">
        <v>104</v>
      </c>
      <c r="D69" s="9" t="str">
        <f>"030126"</f>
        <v>030126</v>
      </c>
      <c r="E69" s="10">
        <v>8143</v>
      </c>
      <c r="F69" s="11" t="s">
        <v>64</v>
      </c>
      <c r="G69" s="11" t="s">
        <v>105</v>
      </c>
      <c r="H69" s="2"/>
      <c r="I69" s="2"/>
    </row>
    <row r="70" spans="2:9" x14ac:dyDescent="0.25">
      <c r="B70" s="7" t="s">
        <v>65</v>
      </c>
      <c r="C70" s="23" t="s">
        <v>172</v>
      </c>
      <c r="D70" s="9" t="str">
        <f>"202907"</f>
        <v>202907</v>
      </c>
      <c r="E70" s="10">
        <v>8111</v>
      </c>
      <c r="F70" s="11" t="s">
        <v>65</v>
      </c>
      <c r="G70" s="11" t="s">
        <v>163</v>
      </c>
      <c r="H70" s="2"/>
      <c r="I70" s="2"/>
    </row>
    <row r="71" spans="2:9" x14ac:dyDescent="0.25">
      <c r="B71" s="7" t="s">
        <v>66</v>
      </c>
      <c r="C71" s="7" t="s">
        <v>207</v>
      </c>
      <c r="D71" s="9" t="str">
        <f>"201605"</f>
        <v>201605</v>
      </c>
      <c r="E71" s="10">
        <v>8123</v>
      </c>
      <c r="F71" s="11" t="s">
        <v>66</v>
      </c>
      <c r="G71" s="11" t="s">
        <v>86</v>
      </c>
      <c r="H71" s="2"/>
      <c r="I71" s="2"/>
    </row>
    <row r="72" spans="2:9" x14ac:dyDescent="0.25">
      <c r="B72" s="7" t="s">
        <v>67</v>
      </c>
      <c r="C72" s="7" t="s">
        <v>199</v>
      </c>
      <c r="D72" s="9" t="str">
        <f>"030042"</f>
        <v>030042</v>
      </c>
      <c r="E72" s="10">
        <v>8060</v>
      </c>
      <c r="F72" s="11" t="s">
        <v>41</v>
      </c>
      <c r="G72" s="11" t="s">
        <v>157</v>
      </c>
      <c r="H72" s="2"/>
      <c r="I72" s="2"/>
    </row>
    <row r="73" spans="2:9" x14ac:dyDescent="0.25">
      <c r="B73" s="7" t="s">
        <v>67</v>
      </c>
      <c r="C73" s="8" t="s">
        <v>142</v>
      </c>
      <c r="D73" s="9" t="str">
        <f>"030041"</f>
        <v>030041</v>
      </c>
      <c r="E73" s="10">
        <v>8060</v>
      </c>
      <c r="F73" s="11" t="s">
        <v>41</v>
      </c>
      <c r="G73" s="23" t="s">
        <v>171</v>
      </c>
      <c r="H73" s="2"/>
      <c r="I73" s="2"/>
    </row>
    <row r="74" spans="2:9" x14ac:dyDescent="0.25">
      <c r="B74" s="7" t="s">
        <v>67</v>
      </c>
      <c r="C74" s="8" t="s">
        <v>144</v>
      </c>
      <c r="D74" s="9">
        <v>201026</v>
      </c>
      <c r="E74" s="10">
        <v>8060</v>
      </c>
      <c r="F74" s="11" t="s">
        <v>41</v>
      </c>
      <c r="G74" s="23" t="s">
        <v>195</v>
      </c>
      <c r="H74" s="2"/>
      <c r="I74" s="2"/>
    </row>
    <row r="75" spans="2:9" x14ac:dyDescent="0.25">
      <c r="B75" s="7" t="s">
        <v>129</v>
      </c>
      <c r="C75" s="7" t="s">
        <v>154</v>
      </c>
      <c r="D75" s="9" t="str">
        <f>"030055"</f>
        <v>030055</v>
      </c>
      <c r="E75" s="10">
        <v>8096</v>
      </c>
      <c r="F75" s="11" t="s">
        <v>68</v>
      </c>
      <c r="G75" s="11" t="s">
        <v>95</v>
      </c>
      <c r="H75" s="2"/>
      <c r="I75" s="2"/>
    </row>
    <row r="76" spans="2:9" x14ac:dyDescent="0.25">
      <c r="B76" s="7" t="s">
        <v>68</v>
      </c>
      <c r="C76" s="7" t="s">
        <v>174</v>
      </c>
      <c r="D76" s="9" t="str">
        <f>"030055"</f>
        <v>030055</v>
      </c>
      <c r="E76" s="10">
        <v>8000</v>
      </c>
      <c r="F76" s="11" t="s">
        <v>70</v>
      </c>
      <c r="G76" s="11" t="s">
        <v>126</v>
      </c>
      <c r="H76" s="2"/>
      <c r="I76" s="2"/>
    </row>
    <row r="77" spans="2:9" x14ac:dyDescent="0.25">
      <c r="B77" s="7" t="s">
        <v>36</v>
      </c>
      <c r="C77" s="7" t="s">
        <v>127</v>
      </c>
      <c r="D77" s="9" t="str">
        <f>"200523"</f>
        <v>200523</v>
      </c>
      <c r="E77" s="10">
        <v>8151</v>
      </c>
      <c r="F77" s="11" t="s">
        <v>36</v>
      </c>
      <c r="G77" s="11" t="s">
        <v>37</v>
      </c>
      <c r="H77" s="2"/>
      <c r="I77" s="2"/>
    </row>
    <row r="78" spans="2:9" x14ac:dyDescent="0.25">
      <c r="B78" s="7" t="s">
        <v>78</v>
      </c>
      <c r="C78" s="7" t="s">
        <v>166</v>
      </c>
      <c r="D78" s="9" t="str">
        <f>"201703"</f>
        <v>201703</v>
      </c>
      <c r="E78" s="10">
        <v>2432</v>
      </c>
      <c r="F78" s="11" t="s">
        <v>78</v>
      </c>
      <c r="G78" s="11" t="s">
        <v>106</v>
      </c>
      <c r="H78" s="2"/>
      <c r="I78" s="2"/>
    </row>
    <row r="79" spans="2:9" x14ac:dyDescent="0.25">
      <c r="B79" s="7" t="s">
        <v>69</v>
      </c>
      <c r="C79" s="12" t="s">
        <v>184</v>
      </c>
      <c r="D79" s="13" t="str">
        <f>"030155"</f>
        <v>030155</v>
      </c>
      <c r="E79" s="14">
        <v>8136</v>
      </c>
      <c r="F79" s="15" t="s">
        <v>34</v>
      </c>
      <c r="G79" s="15" t="s">
        <v>35</v>
      </c>
      <c r="H79" s="2"/>
      <c r="I79" s="2"/>
    </row>
    <row r="80" spans="2:9" x14ac:dyDescent="0.25">
      <c r="B80" s="7" t="s">
        <v>30</v>
      </c>
      <c r="C80" s="7" t="s">
        <v>128</v>
      </c>
      <c r="D80" s="9" t="str">
        <f>"201000"</f>
        <v>201000</v>
      </c>
      <c r="E80" s="10">
        <v>2066</v>
      </c>
      <c r="F80" s="11" t="s">
        <v>30</v>
      </c>
      <c r="G80" s="11" t="s">
        <v>32</v>
      </c>
      <c r="H80" s="2"/>
      <c r="I80" s="2"/>
    </row>
    <row r="81" spans="2:9" x14ac:dyDescent="0.25">
      <c r="B81" s="7" t="s">
        <v>212</v>
      </c>
      <c r="C81" s="7" t="s">
        <v>227</v>
      </c>
      <c r="D81" s="14" t="str">
        <f>"030055"</f>
        <v>030055</v>
      </c>
      <c r="E81" s="14">
        <v>8000</v>
      </c>
      <c r="F81" s="15" t="s">
        <v>70</v>
      </c>
      <c r="G81" s="15" t="s">
        <v>126</v>
      </c>
      <c r="H81" s="2"/>
      <c r="I81" s="2"/>
    </row>
    <row r="82" spans="2:9" x14ac:dyDescent="0.25">
      <c r="B82" s="7" t="s">
        <v>213</v>
      </c>
      <c r="C82" s="24" t="s">
        <v>228</v>
      </c>
      <c r="D82" s="14" t="str">
        <f>"030062"</f>
        <v>030062</v>
      </c>
      <c r="E82" s="14">
        <v>8000</v>
      </c>
      <c r="F82" s="15" t="s">
        <v>70</v>
      </c>
      <c r="G82" s="12" t="s">
        <v>229</v>
      </c>
      <c r="H82" s="2"/>
      <c r="I82" s="2"/>
    </row>
    <row r="83" spans="2:9" x14ac:dyDescent="0.25">
      <c r="B83" s="7" t="s">
        <v>214</v>
      </c>
      <c r="C83" s="26" t="s">
        <v>230</v>
      </c>
      <c r="D83" s="14" t="str">
        <f>"030064"</f>
        <v>030064</v>
      </c>
      <c r="E83" s="14">
        <v>8000</v>
      </c>
      <c r="F83" s="15" t="s">
        <v>70</v>
      </c>
      <c r="G83" s="12" t="s">
        <v>231</v>
      </c>
      <c r="H83" s="2"/>
      <c r="I83" s="2"/>
    </row>
    <row r="84" spans="2:9" ht="30" x14ac:dyDescent="0.25">
      <c r="B84" s="7" t="s">
        <v>215</v>
      </c>
      <c r="C84" s="26" t="s">
        <v>232</v>
      </c>
      <c r="D84" s="14" t="str">
        <f>"030046"</f>
        <v>030046</v>
      </c>
      <c r="E84" s="14">
        <v>8000</v>
      </c>
      <c r="F84" s="15" t="s">
        <v>70</v>
      </c>
      <c r="G84" s="12" t="s">
        <v>233</v>
      </c>
      <c r="H84" s="2"/>
      <c r="I84" s="2"/>
    </row>
    <row r="85" spans="2:9" x14ac:dyDescent="0.25">
      <c r="B85" s="7" t="s">
        <v>216</v>
      </c>
      <c r="C85" s="26" t="s">
        <v>234</v>
      </c>
      <c r="D85" s="14" t="str">
        <f>"030047"</f>
        <v>030047</v>
      </c>
      <c r="E85" s="14">
        <v>8000</v>
      </c>
      <c r="F85" s="15" t="s">
        <v>70</v>
      </c>
      <c r="G85" s="12" t="s">
        <v>235</v>
      </c>
      <c r="H85" s="2"/>
      <c r="I85" s="2"/>
    </row>
    <row r="86" spans="2:9" x14ac:dyDescent="0.25">
      <c r="B86" s="7" t="s">
        <v>217</v>
      </c>
      <c r="C86" s="26" t="s">
        <v>236</v>
      </c>
      <c r="D86" s="14" t="str">
        <f>"030052"</f>
        <v>030052</v>
      </c>
      <c r="E86" s="14">
        <v>8000</v>
      </c>
      <c r="F86" s="15" t="s">
        <v>70</v>
      </c>
      <c r="G86" s="12" t="s">
        <v>237</v>
      </c>
      <c r="H86" s="2"/>
      <c r="I86" s="2"/>
    </row>
    <row r="87" spans="2:9" x14ac:dyDescent="0.25">
      <c r="B87" s="7" t="s">
        <v>218</v>
      </c>
      <c r="C87" s="26" t="s">
        <v>238</v>
      </c>
      <c r="D87" s="14" t="str">
        <f>"030057"</f>
        <v>030057</v>
      </c>
      <c r="E87" s="14">
        <v>8000</v>
      </c>
      <c r="F87" s="15" t="s">
        <v>70</v>
      </c>
      <c r="G87" s="12" t="s">
        <v>239</v>
      </c>
      <c r="H87" s="2"/>
      <c r="I87" s="2"/>
    </row>
    <row r="88" spans="2:9" x14ac:dyDescent="0.25">
      <c r="B88" s="7" t="s">
        <v>219</v>
      </c>
      <c r="C88" s="26" t="s">
        <v>240</v>
      </c>
      <c r="D88" s="14" t="str">
        <f>"030051"</f>
        <v>030051</v>
      </c>
      <c r="E88" s="14">
        <v>8000</v>
      </c>
      <c r="F88" s="15" t="s">
        <v>70</v>
      </c>
      <c r="G88" s="12" t="s">
        <v>241</v>
      </c>
      <c r="H88" s="2"/>
      <c r="I88" s="2"/>
    </row>
    <row r="89" spans="2:9" x14ac:dyDescent="0.25">
      <c r="B89" s="7" t="s">
        <v>220</v>
      </c>
      <c r="C89" s="26" t="s">
        <v>242</v>
      </c>
      <c r="D89" s="14" t="str">
        <f>"030048"</f>
        <v>030048</v>
      </c>
      <c r="E89" s="14">
        <v>8000</v>
      </c>
      <c r="F89" s="15" t="s">
        <v>70</v>
      </c>
      <c r="G89" s="12" t="s">
        <v>243</v>
      </c>
      <c r="H89" s="2"/>
      <c r="I89" s="2"/>
    </row>
    <row r="90" spans="2:9" x14ac:dyDescent="0.25">
      <c r="B90" s="7" t="s">
        <v>221</v>
      </c>
      <c r="C90" s="26" t="s">
        <v>244</v>
      </c>
      <c r="D90" s="14" t="str">
        <f>"030054"</f>
        <v>030054</v>
      </c>
      <c r="E90" s="14">
        <v>8000</v>
      </c>
      <c r="F90" s="15" t="s">
        <v>70</v>
      </c>
      <c r="G90" s="12" t="s">
        <v>245</v>
      </c>
      <c r="H90" s="2"/>
      <c r="I90" s="2"/>
    </row>
    <row r="91" spans="2:9" x14ac:dyDescent="0.25">
      <c r="B91" s="7" t="s">
        <v>222</v>
      </c>
      <c r="C91" s="7" t="s">
        <v>248</v>
      </c>
      <c r="D91" s="9" t="s">
        <v>249</v>
      </c>
      <c r="E91" s="10">
        <v>8000</v>
      </c>
      <c r="F91" s="11" t="s">
        <v>70</v>
      </c>
      <c r="G91" s="11" t="s">
        <v>250</v>
      </c>
      <c r="H91" s="2"/>
      <c r="I91" s="2"/>
    </row>
    <row r="92" spans="2:9" x14ac:dyDescent="0.25">
      <c r="B92" s="7" t="s">
        <v>223</v>
      </c>
      <c r="C92" s="7" t="s">
        <v>246</v>
      </c>
      <c r="D92" s="9" t="s">
        <v>247</v>
      </c>
      <c r="E92" s="10">
        <v>8000</v>
      </c>
      <c r="F92" s="11" t="s">
        <v>70</v>
      </c>
      <c r="G92" s="11" t="s">
        <v>251</v>
      </c>
      <c r="H92" s="2"/>
      <c r="I92" s="2"/>
    </row>
    <row r="93" spans="2:9" x14ac:dyDescent="0.25">
      <c r="B93" s="30" t="s">
        <v>224</v>
      </c>
      <c r="C93" s="26" t="s">
        <v>252</v>
      </c>
      <c r="D93" s="14" t="str">
        <f>"030059"</f>
        <v>030059</v>
      </c>
      <c r="E93" s="14">
        <v>8000</v>
      </c>
      <c r="F93" s="15" t="s">
        <v>70</v>
      </c>
      <c r="G93" s="12" t="s">
        <v>253</v>
      </c>
      <c r="H93" s="2"/>
      <c r="I93" s="2"/>
    </row>
    <row r="94" spans="2:9" x14ac:dyDescent="0.25">
      <c r="B94" s="31"/>
      <c r="C94" s="26" t="s">
        <v>254</v>
      </c>
      <c r="D94" s="14" t="str">
        <f>"030059"</f>
        <v>030059</v>
      </c>
      <c r="E94" s="14">
        <v>8000</v>
      </c>
      <c r="F94" s="15" t="s">
        <v>70</v>
      </c>
      <c r="G94" s="12" t="s">
        <v>269</v>
      </c>
      <c r="H94" s="2"/>
      <c r="I94" s="2"/>
    </row>
    <row r="95" spans="2:9" x14ac:dyDescent="0.25">
      <c r="B95" s="7" t="s">
        <v>225</v>
      </c>
      <c r="C95" s="7" t="s">
        <v>255</v>
      </c>
      <c r="D95" s="9" t="s">
        <v>256</v>
      </c>
      <c r="E95" s="10">
        <v>8000</v>
      </c>
      <c r="F95" s="11" t="s">
        <v>70</v>
      </c>
      <c r="G95" s="11" t="s">
        <v>257</v>
      </c>
      <c r="H95" s="2"/>
      <c r="I95" s="2"/>
    </row>
    <row r="96" spans="2:9" x14ac:dyDescent="0.25">
      <c r="B96" s="7" t="s">
        <v>226</v>
      </c>
      <c r="C96" s="7" t="s">
        <v>258</v>
      </c>
      <c r="D96" s="27" t="s">
        <v>260</v>
      </c>
      <c r="E96" s="10">
        <v>8000</v>
      </c>
      <c r="F96" s="11" t="s">
        <v>70</v>
      </c>
      <c r="G96" s="11" t="s">
        <v>259</v>
      </c>
      <c r="H96" s="2"/>
      <c r="I96" s="2"/>
    </row>
    <row r="97" spans="2:9" x14ac:dyDescent="0.25">
      <c r="B97" s="7" t="s">
        <v>71</v>
      </c>
      <c r="C97" s="7" t="s">
        <v>183</v>
      </c>
      <c r="D97" s="13" t="str">
        <f>"201051"</f>
        <v>201051</v>
      </c>
      <c r="E97" s="10">
        <v>8088</v>
      </c>
      <c r="F97" s="11" t="s">
        <v>71</v>
      </c>
      <c r="G97" s="11" t="s">
        <v>96</v>
      </c>
      <c r="H97" s="2"/>
      <c r="I97" s="2"/>
    </row>
    <row r="98" spans="2:9" x14ac:dyDescent="0.25">
      <c r="B98" s="7" t="s">
        <v>38</v>
      </c>
      <c r="C98" s="7" t="s">
        <v>39</v>
      </c>
      <c r="D98" s="9" t="str">
        <f>"030132"</f>
        <v>030132</v>
      </c>
      <c r="E98" s="10">
        <v>8121</v>
      </c>
      <c r="F98" s="11" t="s">
        <v>38</v>
      </c>
      <c r="G98" s="11" t="s">
        <v>40</v>
      </c>
      <c r="H98" s="2"/>
      <c r="I98" s="2"/>
    </row>
    <row r="99" spans="2:9" x14ac:dyDescent="0.25">
      <c r="B99" s="18" t="s">
        <v>31</v>
      </c>
      <c r="C99" s="7" t="s">
        <v>128</v>
      </c>
      <c r="D99" s="9" t="str">
        <f>"201000"</f>
        <v>201000</v>
      </c>
      <c r="E99" s="13">
        <v>2066</v>
      </c>
      <c r="F99" s="20" t="s">
        <v>30</v>
      </c>
      <c r="G99" s="20" t="s">
        <v>32</v>
      </c>
      <c r="H99" s="2"/>
      <c r="I99" s="2"/>
    </row>
    <row r="100" spans="2:9" x14ac:dyDescent="0.25">
      <c r="B100" s="7" t="s">
        <v>72</v>
      </c>
      <c r="C100" s="7" t="s">
        <v>140</v>
      </c>
      <c r="D100" s="9" t="str">
        <f>"200523"</f>
        <v>200523</v>
      </c>
      <c r="E100" s="10">
        <v>8142</v>
      </c>
      <c r="F100" s="11" t="s">
        <v>72</v>
      </c>
      <c r="G100" s="11" t="s">
        <v>83</v>
      </c>
      <c r="H100" s="2"/>
      <c r="I100" s="2"/>
    </row>
    <row r="101" spans="2:9" x14ac:dyDescent="0.25">
      <c r="B101" s="7" t="s">
        <v>73</v>
      </c>
      <c r="C101" s="7" t="s">
        <v>185</v>
      </c>
      <c r="D101" s="9" t="str">
        <f>"201733"</f>
        <v>201733</v>
      </c>
      <c r="E101" s="10">
        <v>2481</v>
      </c>
      <c r="F101" s="11" t="s">
        <v>73</v>
      </c>
      <c r="G101" s="11" t="s">
        <v>82</v>
      </c>
      <c r="H101" s="2"/>
      <c r="I101" s="2"/>
    </row>
    <row r="102" spans="2:9" ht="30" x14ac:dyDescent="0.25">
      <c r="B102" s="7" t="s">
        <v>74</v>
      </c>
      <c r="C102" s="8" t="s">
        <v>262</v>
      </c>
      <c r="D102" s="9" t="str">
        <f>"030175"</f>
        <v>030175</v>
      </c>
      <c r="E102" s="10">
        <v>2477</v>
      </c>
      <c r="F102" s="23" t="s">
        <v>74</v>
      </c>
      <c r="G102" s="11" t="s">
        <v>181</v>
      </c>
      <c r="H102" s="2"/>
      <c r="I102" s="2"/>
    </row>
    <row r="103" spans="2:9" x14ac:dyDescent="0.25">
      <c r="B103" s="7" t="s">
        <v>74</v>
      </c>
      <c r="C103" s="8" t="s">
        <v>209</v>
      </c>
      <c r="D103" s="9" t="str">
        <f>"030175"</f>
        <v>030175</v>
      </c>
      <c r="E103" s="22">
        <v>2475</v>
      </c>
      <c r="F103" s="8" t="s">
        <v>43</v>
      </c>
      <c r="G103" s="23" t="s">
        <v>152</v>
      </c>
      <c r="H103" s="2"/>
      <c r="I103" s="2"/>
    </row>
    <row r="104" spans="2:9" ht="30" x14ac:dyDescent="0.25">
      <c r="B104" s="7" t="s">
        <v>75</v>
      </c>
      <c r="C104" s="8" t="s">
        <v>192</v>
      </c>
      <c r="D104" s="9" t="str">
        <f>"201788"</f>
        <v>201788</v>
      </c>
      <c r="E104" s="10">
        <v>8089</v>
      </c>
      <c r="F104" s="11" t="s">
        <v>75</v>
      </c>
      <c r="G104" s="11" t="s">
        <v>101</v>
      </c>
      <c r="H104" s="2"/>
      <c r="I104" s="2"/>
    </row>
    <row r="105" spans="2:9" x14ac:dyDescent="0.25">
      <c r="B105" s="7" t="s">
        <v>76</v>
      </c>
      <c r="C105" s="7" t="s">
        <v>139</v>
      </c>
      <c r="D105" s="9" t="str">
        <f>"030146"</f>
        <v>030146</v>
      </c>
      <c r="E105" s="10">
        <v>8085</v>
      </c>
      <c r="F105" s="11" t="s">
        <v>76</v>
      </c>
      <c r="G105" s="11" t="s">
        <v>89</v>
      </c>
      <c r="H105" s="2"/>
      <c r="I105" s="2"/>
    </row>
    <row r="106" spans="2:9" x14ac:dyDescent="0.25">
      <c r="B106" s="7" t="s">
        <v>33</v>
      </c>
      <c r="C106" s="7" t="s">
        <v>266</v>
      </c>
      <c r="D106" s="9">
        <v>203593</v>
      </c>
      <c r="E106" s="10">
        <v>8081</v>
      </c>
      <c r="F106" s="11" t="s">
        <v>33</v>
      </c>
      <c r="G106" s="23" t="s">
        <v>273</v>
      </c>
      <c r="H106" s="2"/>
      <c r="I106" s="2"/>
    </row>
    <row r="107" spans="2:9" x14ac:dyDescent="0.25">
      <c r="B107" s="7" t="s">
        <v>77</v>
      </c>
      <c r="C107" s="8" t="s">
        <v>188</v>
      </c>
      <c r="D107" s="9">
        <v>203342</v>
      </c>
      <c r="E107" s="10">
        <v>8112</v>
      </c>
      <c r="F107" s="11" t="s">
        <v>94</v>
      </c>
      <c r="G107" s="11" t="s">
        <v>189</v>
      </c>
      <c r="H107" s="2"/>
      <c r="I107" s="2"/>
    </row>
    <row r="108" spans="2:9" x14ac:dyDescent="0.25">
      <c r="D108" s="28"/>
      <c r="H108" s="2"/>
      <c r="I108" s="2"/>
    </row>
    <row r="109" spans="2:9" x14ac:dyDescent="0.25">
      <c r="D109" s="28"/>
      <c r="H109" s="2"/>
      <c r="I109" s="2"/>
    </row>
    <row r="110" spans="2:9" x14ac:dyDescent="0.25">
      <c r="D110" s="28"/>
    </row>
    <row r="111" spans="2:9" x14ac:dyDescent="0.25">
      <c r="D111" s="28"/>
    </row>
    <row r="112" spans="2:9" x14ac:dyDescent="0.25">
      <c r="D112" s="28"/>
    </row>
    <row r="113" spans="4:4" x14ac:dyDescent="0.25">
      <c r="D113" s="28"/>
    </row>
    <row r="114" spans="4:4" x14ac:dyDescent="0.25">
      <c r="D114" s="28"/>
    </row>
    <row r="115" spans="4:4" x14ac:dyDescent="0.25">
      <c r="D115" s="28"/>
    </row>
  </sheetData>
  <autoFilter ref="A3:I107"/>
  <customSheetViews>
    <customSheetView guid="{70B6B69B-263D-47C0-9D5D-A63ACDE244F6}" fitToPage="1" showAutoFilter="1" topLeftCell="A18">
      <selection activeCell="A67" sqref="A67:XFD67"/>
      <pageMargins left="0.31496062992125984" right="0.31496062992125984" top="0.27559055118110237" bottom="0.23622047244094491" header="0.23622047244094491" footer="0.19685039370078741"/>
      <pageSetup paperSize="9" scale="51" fitToHeight="4" orientation="portrait" r:id="rId1"/>
      <autoFilter ref="A3:I110"/>
    </customSheetView>
    <customSheetView guid="{FA00177F-9667-4D0F-A559-0FDCDA0DA9A6}" fitToPage="1">
      <selection activeCell="C4" sqref="C4"/>
      <pageMargins left="0.31496062992125984" right="0.31496062992125984" top="0.27559055118110237" bottom="0.23622047244094491" header="0.23622047244094491" footer="0.19685039370078741"/>
      <pageSetup paperSize="9" scale="57" fitToHeight="4" orientation="portrait" r:id="rId2"/>
    </customSheetView>
    <customSheetView guid="{4169F1AE-E95B-4972-A6CC-947318570A50}" fitToPage="1" topLeftCell="A18">
      <selection activeCell="B50" sqref="B50:G60"/>
      <pageMargins left="0.31496062992125984" right="0.31496062992125984" top="0.27559055118110237" bottom="0.23622047244094491" header="0.23622047244094491" footer="0.19685039370078741"/>
      <pageSetup paperSize="9" scale="51" fitToHeight="4" orientation="portrait" r:id="rId3"/>
    </customSheetView>
    <customSheetView guid="{92484FCB-D80D-4BA0-BD26-3800FAE2C560}" fitToPage="1" topLeftCell="A88">
      <selection activeCell="C66" sqref="C66"/>
      <pageMargins left="0.31496062992125984" right="0.31496062992125984" top="0.27559055118110237" bottom="0.23622047244094491" header="0.23622047244094491" footer="0.19685039370078741"/>
      <pageSetup paperSize="9" scale="51" fitToHeight="4" orientation="portrait" r:id="rId4"/>
    </customSheetView>
    <customSheetView guid="{4F4A0182-CBD7-4942-A26A-6A8506AE4850}" fitToPage="1" showAutoFilter="1">
      <selection activeCell="C17" sqref="C17"/>
      <pageMargins left="0.31496062992125984" right="0.31496062992125984" top="0.27559055118110237" bottom="0.23622047244094491" header="0.23622047244094491" footer="0.19685039370078741"/>
      <pageSetup paperSize="9" scale="51" fitToHeight="4" orientation="portrait" r:id="rId5"/>
      <autoFilter ref="A3:I110"/>
    </customSheetView>
    <customSheetView guid="{0862B682-449C-4D08-9889-183AB7541112}" fitToPage="1" showAutoFilter="1">
      <selection activeCell="C28" sqref="C28"/>
      <pageMargins left="0.31496062992125984" right="0.31496062992125984" top="0.27559055118110237" bottom="0.23622047244094491" header="0.23622047244094491" footer="0.19685039370078741"/>
      <pageSetup paperSize="9" scale="51" fitToHeight="4" orientation="portrait" r:id="rId6"/>
      <autoFilter ref="A3:I110"/>
    </customSheetView>
    <customSheetView guid="{C42A3CE2-A005-482E-8B28-814212CDEB81}" fitToPage="1" showAutoFilter="1" topLeftCell="A49">
      <selection activeCell="B62" sqref="B62"/>
      <pageMargins left="0.31496062992125984" right="0.31496062992125984" top="0.27559055118110237" bottom="0.23622047244094491" header="0.23622047244094491" footer="0.19685039370078741"/>
      <pageSetup paperSize="9" scale="51" fitToHeight="4" orientation="portrait" r:id="rId7"/>
      <autoFilter ref="A3:I110"/>
    </customSheetView>
    <customSheetView guid="{E63C8801-0BB5-4320-BD2C-8DD85D233BFF}" fitToPage="1" showAutoFilter="1">
      <selection activeCell="C9" sqref="C9"/>
      <pageMargins left="0.31496062992125984" right="0.31496062992125984" top="0.27559055118110237" bottom="0.23622047244094491" header="0.23622047244094491" footer="0.19685039370078741"/>
      <pageSetup paperSize="9" scale="51" fitToHeight="4" orientation="portrait" r:id="rId8"/>
      <autoFilter ref="A3:I110"/>
    </customSheetView>
    <customSheetView guid="{DE995B32-0DBF-4347-A395-7B7C0BA212F3}" fitToPage="1" showAutoFilter="1" topLeftCell="A73">
      <selection activeCell="F105" sqref="F105"/>
      <pageMargins left="0.31496062992125984" right="0.31496062992125984" top="0.27559055118110237" bottom="0.23622047244094491" header="0.23622047244094491" footer="0.19685039370078741"/>
      <pageSetup paperSize="9" scale="51" fitToHeight="4" orientation="portrait" r:id="rId9"/>
      <autoFilter ref="A3:I110"/>
    </customSheetView>
    <customSheetView guid="{188F44B4-33C5-47D8-B8BC-7BA4F43ECFB6}" showPageBreaks="1" fitToPage="1" topLeftCell="A73">
      <selection activeCell="A3" sqref="A3"/>
      <pageMargins left="0.31496062992125984" right="0.31496062992125984" top="0.27559055118110237" bottom="0.23622047244094491" header="0.23622047244094491" footer="0.19685039370078741"/>
      <pageSetup paperSize="9" scale="51" fitToHeight="4" orientation="portrait" r:id="rId10"/>
    </customSheetView>
  </customSheetViews>
  <mergeCells count="2">
    <mergeCell ref="B2:G2"/>
    <mergeCell ref="B93:B94"/>
  </mergeCells>
  <phoneticPr fontId="0" type="noConversion"/>
  <pageMargins left="0.31496062992125984" right="0.31496062992125984" top="0.27559055118110237" bottom="0.23622047244094491" header="0.23622047244094491" footer="0.19685039370078741"/>
  <pageSetup paperSize="8" scale="83" fitToHeight="4" orientation="portrait"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XFD1048576"/>
    </sheetView>
  </sheetViews>
  <sheetFormatPr defaultColWidth="11" defaultRowHeight="15" x14ac:dyDescent="0.25"/>
  <sheetData/>
  <customSheetViews>
    <customSheetView guid="{70B6B69B-263D-47C0-9D5D-A63ACDE244F6}">
      <selection sqref="A1:XFD1048576"/>
      <pageMargins left="0.7" right="0.7" top="0.75" bottom="0.75" header="0.3" footer="0.3"/>
      <pageSetup paperSize="9" orientation="portrait" r:id="rId1"/>
    </customSheetView>
    <customSheetView guid="{FA00177F-9667-4D0F-A559-0FDCDA0DA9A6}">
      <selection sqref="A1:XFD1048576"/>
      <pageMargins left="0.7" right="0.7" top="0.75" bottom="0.75" header="0.3" footer="0.3"/>
      <pageSetup paperSize="9" orientation="portrait" r:id="rId2"/>
    </customSheetView>
    <customSheetView guid="{4169F1AE-E95B-4972-A6CC-947318570A50}">
      <selection sqref="A1:XFD1048576"/>
      <pageMargins left="0.7" right="0.7" top="0.75" bottom="0.75" header="0.3" footer="0.3"/>
      <pageSetup paperSize="9" orientation="portrait" r:id="rId3"/>
    </customSheetView>
    <customSheetView guid="{92484FCB-D80D-4BA0-BD26-3800FAE2C560}">
      <selection sqref="A1:XFD1048576"/>
      <pageMargins left="0.7" right="0.7" top="0.75" bottom="0.75" header="0.3" footer="0.3"/>
      <pageSetup paperSize="9" orientation="portrait" r:id="rId4"/>
    </customSheetView>
    <customSheetView guid="{4F4A0182-CBD7-4942-A26A-6A8506AE4850}">
      <selection sqref="A1:XFD1048576"/>
      <pageMargins left="0.7" right="0.7" top="0.75" bottom="0.75" header="0.3" footer="0.3"/>
      <pageSetup paperSize="9" orientation="portrait" r:id="rId5"/>
    </customSheetView>
    <customSheetView guid="{0862B682-449C-4D08-9889-183AB7541112}">
      <selection sqref="A1:XFD1048576"/>
      <pageMargins left="0.7" right="0.7" top="0.75" bottom="0.75" header="0.3" footer="0.3"/>
      <pageSetup paperSize="9" orientation="portrait" r:id="rId6"/>
    </customSheetView>
    <customSheetView guid="{C42A3CE2-A005-482E-8B28-814212CDEB81}">
      <selection sqref="A1:XFD1048576"/>
      <pageMargins left="0.7" right="0.7" top="0.75" bottom="0.75" header="0.3" footer="0.3"/>
      <pageSetup paperSize="9" orientation="portrait" r:id="rId7"/>
    </customSheetView>
    <customSheetView guid="{E63C8801-0BB5-4320-BD2C-8DD85D233BFF}">
      <selection sqref="A1:XFD1048576"/>
      <pageMargins left="0.7" right="0.7" top="0.75" bottom="0.75" header="0.3" footer="0.3"/>
      <pageSetup paperSize="9" orientation="portrait" r:id="rId8"/>
    </customSheetView>
    <customSheetView guid="{DE995B32-0DBF-4347-A395-7B7C0BA212F3}">
      <selection sqref="A1:XFD1048576"/>
      <pageMargins left="0.7" right="0.7" top="0.75" bottom="0.75" header="0.3" footer="0.3"/>
      <pageSetup paperSize="9" orientation="portrait" r:id="rId9"/>
    </customSheetView>
    <customSheetView guid="{188F44B4-33C5-47D8-B8BC-7BA4F43ECFB6}">
      <selection sqref="A1:XFD1048576"/>
      <pageMargins left="0.7" right="0.7" top="0.75" bottom="0.75" header="0.3" footer="0.3"/>
      <pageSetup paperSize="9" orientation="portrait" r:id="rId10"/>
    </customSheetView>
  </customSheetViews>
  <pageMargins left="0.7" right="0.7" top="0.75" bottom="0.75" header="0.3" footer="0.3"/>
  <pageSetup paperSize="9" orientation="portrait" r:id="rId1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településszintű áttekintés</vt:lpstr>
      <vt:lpstr>Munka1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nagy.eszter</dc:creator>
  <cp:lastModifiedBy>Molnár Zsolt</cp:lastModifiedBy>
  <cp:lastPrinted>2024-02-22T05:55:23Z</cp:lastPrinted>
  <dcterms:created xsi:type="dcterms:W3CDTF">2013-10-16T09:04:41Z</dcterms:created>
  <dcterms:modified xsi:type="dcterms:W3CDTF">2026-02-17T06:42:11Z</dcterms:modified>
</cp:coreProperties>
</file>